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C:\Users\Usuario\Desktop\IS2021\2022\03. MARÇO\22-03-10 COMPRASMG BH\PROPOSTA ATUALIZADA\"/>
    </mc:Choice>
  </mc:AlternateContent>
  <xr:revisionPtr revIDLastSave="0" documentId="13_ncr:1_{BE563A7A-CA4A-4439-9C10-8FA3C51A9DC1}" xr6:coauthVersionLast="36" xr6:coauthVersionMax="47" xr10:uidLastSave="{00000000-0000-0000-0000-000000000000}"/>
  <bookViews>
    <workbookView xWindow="0" yWindow="0" windowWidth="28800" windowHeight="12225" tabRatio="735" xr2:uid="{00000000-000D-0000-FFFF-FFFF00000000}"/>
  </bookViews>
  <sheets>
    <sheet name="Modelo Planilha" sheetId="29" r:id="rId1"/>
    <sheet name="Cronograma" sheetId="30" r:id="rId2"/>
    <sheet name="CPU" sheetId="31" r:id="rId3"/>
  </sheets>
  <definedNames>
    <definedName name="_xlnm.Print_Area" localSheetId="0">'Modelo Planilha'!$A$1:$F$45</definedName>
    <definedName name="Excel_BuiltIn_Print_Area_2_1">"$#REF!.$A$3:$J$58"</definedName>
    <definedName name="Excel_BuiltIn_Print_Area_3_1" localSheetId="0">#REF!</definedName>
    <definedName name="Excel_BuiltIn_Print_Area_3_1">#REF!</definedName>
    <definedName name="Excel_BuiltIn_Print_Titles_1_1" localSheetId="0">#REF!</definedName>
    <definedName name="Excel_BuiltIn_Print_Titles_1_1">#REF!</definedName>
    <definedName name="Excel_BuiltIn_Print_Titles_2">"$#REF!.$A$3:$AMJ$6"</definedName>
  </definedNames>
  <calcPr calcId="179021"/>
</workbook>
</file>

<file path=xl/calcChain.xml><?xml version="1.0" encoding="utf-8"?>
<calcChain xmlns="http://schemas.openxmlformats.org/spreadsheetml/2006/main">
  <c r="K15" i="31" l="1"/>
  <c r="K30" i="31"/>
  <c r="K28" i="31"/>
  <c r="K22" i="31"/>
  <c r="K18" i="31"/>
  <c r="K11" i="31"/>
  <c r="K5" i="31"/>
  <c r="K6" i="31"/>
  <c r="K8" i="31"/>
  <c r="K7" i="31" s="1"/>
  <c r="K9" i="31"/>
  <c r="K12" i="31"/>
  <c r="K14" i="31"/>
  <c r="K13" i="31" s="1"/>
  <c r="K16" i="31"/>
  <c r="K17" i="31"/>
  <c r="K19" i="31"/>
  <c r="K21" i="31"/>
  <c r="K20" i="31" s="1"/>
  <c r="K23" i="31"/>
  <c r="K25" i="31"/>
  <c r="K24" i="31" s="1"/>
  <c r="K27" i="31"/>
  <c r="K26" i="31" s="1"/>
  <c r="K29" i="31"/>
  <c r="K31" i="31"/>
  <c r="K33" i="31"/>
  <c r="K32" i="31" s="1"/>
  <c r="K35" i="31"/>
  <c r="K34" i="31" s="1"/>
  <c r="K37" i="31"/>
  <c r="K36" i="31" s="1"/>
  <c r="K39" i="31"/>
  <c r="K38" i="31" s="1"/>
  <c r="K41" i="31"/>
  <c r="K40" i="31" s="1"/>
  <c r="K43" i="31"/>
  <c r="K42" i="31" s="1"/>
  <c r="K45" i="31"/>
  <c r="K44" i="31" s="1"/>
  <c r="K47" i="31"/>
  <c r="K48" i="31"/>
  <c r="K4" i="31"/>
  <c r="D25" i="30"/>
  <c r="D26" i="30"/>
  <c r="D27" i="30"/>
  <c r="D28" i="30"/>
  <c r="D29" i="30"/>
  <c r="D30" i="30"/>
  <c r="D31" i="30"/>
  <c r="D32" i="30"/>
  <c r="D4" i="30"/>
  <c r="D5" i="30"/>
  <c r="D6" i="30"/>
  <c r="D7" i="30"/>
  <c r="D8" i="30"/>
  <c r="D9" i="30"/>
  <c r="D10" i="30"/>
  <c r="D12" i="30"/>
  <c r="D13" i="30"/>
  <c r="D14" i="30"/>
  <c r="D15" i="30"/>
  <c r="D16" i="30"/>
  <c r="D17" i="30"/>
  <c r="D18" i="30"/>
  <c r="D19" i="30"/>
  <c r="D20" i="30"/>
  <c r="D21" i="30"/>
  <c r="D22" i="30"/>
  <c r="D23" i="30"/>
  <c r="D3" i="30"/>
  <c r="K46" i="31" l="1"/>
  <c r="K10" i="31"/>
  <c r="K3" i="31"/>
  <c r="J33" i="30"/>
  <c r="L33" i="30"/>
  <c r="L34" i="30" s="1"/>
  <c r="N29" i="30" l="1"/>
  <c r="N27" i="30"/>
  <c r="R37" i="30"/>
  <c r="P37" i="30"/>
  <c r="R36" i="30"/>
  <c r="P36" i="30"/>
  <c r="R35" i="30"/>
  <c r="P35" i="30"/>
  <c r="R34" i="30"/>
  <c r="R33" i="30"/>
  <c r="P33" i="30"/>
  <c r="P34" i="30" s="1"/>
  <c r="L35" i="30"/>
  <c r="J34" i="30"/>
  <c r="J35" i="30" s="1"/>
  <c r="F34" i="30"/>
  <c r="F33" i="30"/>
  <c r="F35" i="30" s="1"/>
  <c r="T29" i="30"/>
  <c r="T32" i="30"/>
  <c r="T25" i="30"/>
  <c r="T5" i="30"/>
  <c r="T6" i="30"/>
  <c r="T7" i="30"/>
  <c r="T8" i="30"/>
  <c r="T9" i="30"/>
  <c r="T10" i="30"/>
  <c r="T13" i="30"/>
  <c r="T14" i="30"/>
  <c r="T15" i="30"/>
  <c r="T16" i="30"/>
  <c r="T17" i="30"/>
  <c r="T18" i="30"/>
  <c r="T19" i="30"/>
  <c r="T20" i="30"/>
  <c r="T21" i="30"/>
  <c r="T22" i="30"/>
  <c r="T23" i="30"/>
  <c r="T26" i="30"/>
  <c r="T27" i="30"/>
  <c r="T31" i="30"/>
  <c r="T4" i="30"/>
  <c r="N5" i="30"/>
  <c r="N33" i="30" s="1"/>
  <c r="N34" i="30" s="1"/>
  <c r="N35" i="30" s="1"/>
  <c r="N6" i="30"/>
  <c r="N7" i="30"/>
  <c r="N8" i="30"/>
  <c r="N9" i="30"/>
  <c r="N10" i="30"/>
  <c r="N13" i="30"/>
  <c r="N14" i="30"/>
  <c r="N15" i="30"/>
  <c r="N16" i="30"/>
  <c r="N17" i="30"/>
  <c r="N18" i="30"/>
  <c r="N19" i="30"/>
  <c r="N20" i="30"/>
  <c r="N21" i="30"/>
  <c r="N22" i="30"/>
  <c r="N23" i="30"/>
  <c r="N4" i="30"/>
  <c r="H6" i="30"/>
  <c r="H7" i="30"/>
  <c r="H8" i="30"/>
  <c r="H9" i="30"/>
  <c r="H10" i="30"/>
  <c r="H12" i="30"/>
  <c r="H13" i="30"/>
  <c r="H14" i="30"/>
  <c r="H16" i="30"/>
  <c r="H17" i="30"/>
  <c r="H18" i="30"/>
  <c r="H19" i="30"/>
  <c r="H20" i="30"/>
  <c r="H21" i="30"/>
  <c r="H22" i="30"/>
  <c r="H23" i="30"/>
  <c r="H4" i="30"/>
  <c r="H33" i="30" s="1"/>
  <c r="F3" i="30"/>
  <c r="F7" i="29"/>
  <c r="F8" i="29"/>
  <c r="F9" i="29"/>
  <c r="F10" i="29"/>
  <c r="F11" i="29"/>
  <c r="F12" i="29"/>
  <c r="F13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8" i="29"/>
  <c r="F29" i="29"/>
  <c r="F30" i="29"/>
  <c r="F31" i="29"/>
  <c r="T28" i="30" s="1"/>
  <c r="F32" i="29"/>
  <c r="F34" i="29"/>
  <c r="F35" i="29"/>
  <c r="F6" i="29"/>
  <c r="H34" i="30" l="1"/>
  <c r="H35" i="30"/>
  <c r="T33" i="30"/>
  <c r="F36" i="30"/>
  <c r="F37" i="30" s="1"/>
  <c r="F36" i="29"/>
  <c r="L36" i="30"/>
  <c r="L37" i="30" s="1"/>
  <c r="J36" i="30"/>
  <c r="J37" i="30"/>
  <c r="N36" i="30"/>
  <c r="N37" i="30" s="1"/>
  <c r="T34" i="30" l="1"/>
  <c r="T35" i="30" s="1"/>
  <c r="T36" i="30" s="1"/>
  <c r="T37" i="30" s="1"/>
  <c r="H36" i="30"/>
  <c r="H37" i="30" s="1"/>
  <c r="D33" i="30"/>
  <c r="F37" i="29"/>
  <c r="D34" i="30" s="1"/>
  <c r="F38" i="29" l="1"/>
  <c r="F39" i="29" l="1"/>
  <c r="D36" i="30" s="1"/>
  <c r="D35" i="30"/>
  <c r="F40" i="29" l="1"/>
  <c r="D37" i="30" s="1"/>
  <c r="T39" i="30" s="1"/>
  <c r="J39" i="30" l="1"/>
  <c r="R39" i="30"/>
  <c r="H39" i="30"/>
  <c r="L39" i="30"/>
  <c r="N39" i="30"/>
  <c r="F39" i="30"/>
  <c r="P39" i="30"/>
</calcChain>
</file>

<file path=xl/sharedStrings.xml><?xml version="1.0" encoding="utf-8"?>
<sst xmlns="http://schemas.openxmlformats.org/spreadsheetml/2006/main" count="353" uniqueCount="147">
  <si>
    <t>APENSO 23</t>
  </si>
  <si>
    <t>OBJETO</t>
  </si>
  <si>
    <t>Contratação de empresa especializada para a elaboração dos projetos executivos e orçamentos necessários para obra de reforma, visando à instalação do Centro de Convenções do Ministério Público do Estado de Minas Gerais.</t>
  </si>
  <si>
    <t>EMPRESA</t>
  </si>
  <si>
    <t>ITEM</t>
  </si>
  <si>
    <t>DESCRIÇÃO</t>
  </si>
  <si>
    <t>UNIDADE</t>
  </si>
  <si>
    <t>QUANT.</t>
  </si>
  <si>
    <t xml:space="preserve">PREÇO UNITÁRIO </t>
  </si>
  <si>
    <t xml:space="preserve">PREÇO TOTAL </t>
  </si>
  <si>
    <t>Levantamentos</t>
  </si>
  <si>
    <t>un</t>
  </si>
  <si>
    <t>Projeto executivo de arquitetura</t>
  </si>
  <si>
    <t>Detalhamento arquitetônico</t>
  </si>
  <si>
    <t>Projeto  executivo de sinalização e comunicação visual</t>
  </si>
  <si>
    <t>Projeto executivo de cenotecnia e iluminação cênica (inclusive estrutura)</t>
  </si>
  <si>
    <t xml:space="preserve">Projeto executivo de luminotécnica </t>
  </si>
  <si>
    <t>Projeto executivo de instalações de áudio e vídeo</t>
  </si>
  <si>
    <t>Projeto executivo de isolamento e tratamento acústico</t>
  </si>
  <si>
    <t>Projeto executivo estrutural</t>
  </si>
  <si>
    <t>9.1</t>
  </si>
  <si>
    <t>Análise da estrutura da edificação existente</t>
  </si>
  <si>
    <t>9.2</t>
  </si>
  <si>
    <t>Projeto executivo estrutural (reforços e elementos necessários)</t>
  </si>
  <si>
    <t>Projeto executivo de instalações elétricas (baixa e média tensão)</t>
  </si>
  <si>
    <t>Projeto executivo de entrada de energia</t>
  </si>
  <si>
    <t>Projeto executivo de telecomunicações</t>
  </si>
  <si>
    <t>Projeto executivo de infraestrutura para sistema de segurança eletrônica</t>
  </si>
  <si>
    <t>Projeto executivo de infraestrutura para sistema detecção e alarme de incêndio</t>
  </si>
  <si>
    <t>Projeto executivo de instalações hidrossanitárias</t>
  </si>
  <si>
    <t>Projeto executivo de sistema de  prevenção e combate a incêndio e pânico</t>
  </si>
  <si>
    <t>Projeto executivo de refrigeração (ar-condicionado, ventilação e exaustão)</t>
  </si>
  <si>
    <t>Projeto executivo de impermeabilização</t>
  </si>
  <si>
    <t>Projeto executivo de automação</t>
  </si>
  <si>
    <t>Aprovações de projeto nos órgãos competentes</t>
  </si>
  <si>
    <t>20.1</t>
  </si>
  <si>
    <t>Aprovação de projeto na Prefeitura de Belo Horizonte</t>
  </si>
  <si>
    <t>20.2</t>
  </si>
  <si>
    <t>Aprovação de projeto na concessionária de energia</t>
  </si>
  <si>
    <t>Especificações técnicas - civil</t>
  </si>
  <si>
    <t>m2</t>
  </si>
  <si>
    <t xml:space="preserve">Orçamento completo </t>
  </si>
  <si>
    <t>Compatibilização de projetos</t>
  </si>
  <si>
    <t>Plotagens da Emissão Final</t>
  </si>
  <si>
    <t>24.1</t>
  </si>
  <si>
    <t>Plotagem preto e branca sulfite</t>
  </si>
  <si>
    <t>A1</t>
  </si>
  <si>
    <t>24.2</t>
  </si>
  <si>
    <t>Plotagem colorida sulfite</t>
  </si>
  <si>
    <t>SUBTOTAL</t>
  </si>
  <si>
    <t xml:space="preserve">Coordenação de projetos </t>
  </si>
  <si>
    <t>%</t>
  </si>
  <si>
    <t xml:space="preserve">VALOR TOTAL </t>
  </si>
  <si>
    <t xml:space="preserve">BDI </t>
  </si>
  <si>
    <t>VALOR TOTAL COM BDI</t>
  </si>
  <si>
    <t>OBSERVAÇÕES:</t>
  </si>
  <si>
    <t>1-</t>
  </si>
  <si>
    <t>O percentual referente à Coordenação de Projetos incidirá sobre todos os itens da planilha, exceto o próprio item de coordenação, limitado ao máximo de 6%;</t>
  </si>
  <si>
    <t>2-</t>
  </si>
  <si>
    <t>A compatibilização de projetos deverá considerar todas as disciplinas contratadas;</t>
  </si>
  <si>
    <t>3-</t>
  </si>
  <si>
    <t>Os custos de plotagens inerentes ao processo de desenvolvimento dos projetos e seus refazimentos estão embutido nos preços dos projetos executivos. Estão incluídos também nestes custos as impressões, encadernações e digitalizações necessárias. 
A plotagem da emissão final foi considerada separadamente.</t>
  </si>
  <si>
    <t xml:space="preserve"> PLANILHA ORÇAMENTÁRIA</t>
  </si>
  <si>
    <t>IZABEL SOUKI ENGENHARIA E PROJETOS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</si>
  <si>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</si>
  <si>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</si>
  <si>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</si>
  <si>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</si>
  <si>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</si>
  <si>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</si>
  <si>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</si>
  <si>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</si>
  <si>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BDI (22,88%)</t>
  </si>
  <si>
    <t>TOTAL DO CRONTRATO (EM PORCENTAGEM)</t>
  </si>
  <si>
    <t>CÓDIGO DA CPU</t>
  </si>
  <si>
    <t>DESCRIÇÃO DO SERVIÇO/ITEM</t>
  </si>
  <si>
    <t>FONTE</t>
  </si>
  <si>
    <t>TIPO DE FONTE</t>
  </si>
  <si>
    <t>CÓDIGO DA FONTE</t>
  </si>
  <si>
    <t>DESCRIÇÃO DO INSUMO/COMPOSIÇÃO</t>
  </si>
  <si>
    <t>UNID</t>
  </si>
  <si>
    <t>PREÇO UNIT. CUSTO</t>
  </si>
  <si>
    <t>PREÇO TOTAL CUSTO</t>
  </si>
  <si>
    <t>CIV-001</t>
  </si>
  <si>
    <t>CIV-002</t>
  </si>
  <si>
    <t>CIV-003</t>
  </si>
  <si>
    <t>CIV-004</t>
  </si>
  <si>
    <t>CIV-005</t>
  </si>
  <si>
    <t>CIV-006</t>
  </si>
  <si>
    <t>CIV-007</t>
  </si>
  <si>
    <t>CIV-008</t>
  </si>
  <si>
    <t>CIV-009</t>
  </si>
  <si>
    <t>CIV-010</t>
  </si>
  <si>
    <t>CIV-011</t>
  </si>
  <si>
    <t>CIV-012</t>
  </si>
  <si>
    <t>CIV-013</t>
  </si>
  <si>
    <t>CIV-014</t>
  </si>
  <si>
    <t>CIV-015</t>
  </si>
  <si>
    <t>CIV-016</t>
  </si>
  <si>
    <t>CIV-017</t>
  </si>
  <si>
    <t>CIV-018</t>
  </si>
  <si>
    <t>CIV-019</t>
  </si>
  <si>
    <t>CIV-020</t>
  </si>
  <si>
    <t>Projeto executivo de sinalização e comunicação visual</t>
  </si>
  <si>
    <t>Orçamento</t>
  </si>
  <si>
    <t>SETOP</t>
  </si>
  <si>
    <t>COTAÇÃO</t>
  </si>
  <si>
    <t>GOV ES</t>
  </si>
  <si>
    <t>62.23.02</t>
  </si>
  <si>
    <t>ED-4241</t>
  </si>
  <si>
    <t>COT-CIV-001</t>
  </si>
  <si>
    <t>ED-4223</t>
  </si>
  <si>
    <t>COT-CIV-002</t>
  </si>
  <si>
    <t>COT-CIV-003</t>
  </si>
  <si>
    <t>COT-CIV-004</t>
  </si>
  <si>
    <t>COT-CIV-005</t>
  </si>
  <si>
    <t>COT-CIV-006</t>
  </si>
  <si>
    <t>ED-4020</t>
  </si>
  <si>
    <t>ED-3334</t>
  </si>
  <si>
    <t>ED-4169</t>
  </si>
  <si>
    <t>ED-4055</t>
  </si>
  <si>
    <t>ADAPTADO</t>
  </si>
  <si>
    <t>Desenho de cadastro de construções existentes</t>
  </si>
  <si>
    <t>Engenheiro/arquiteto júnior</t>
  </si>
  <si>
    <t>Técnico de nível médio</t>
  </si>
  <si>
    <t>Projeto arquitetônico àrea &gt;= 1000m2</t>
  </si>
  <si>
    <t>Perspectiva colorida</t>
  </si>
  <si>
    <t>Projeto arquitetura de interiores</t>
  </si>
  <si>
    <t>Desenvolvimento e detalhamento de projeto arquitetônico</t>
  </si>
  <si>
    <t>Projeto de sinalização (interno e externo)</t>
  </si>
  <si>
    <t>Projeto executivo de cenotecnia e ilumincação cênica</t>
  </si>
  <si>
    <t>Projeto executivo de estrutura de suporte</t>
  </si>
  <si>
    <t>Projeto executivo de luminotécnica</t>
  </si>
  <si>
    <t>Projeto executivo de áudio e vídeo</t>
  </si>
  <si>
    <t>Projeto de redes elétricas</t>
  </si>
  <si>
    <t>Projeto de sistema de cabeamento estruturado</t>
  </si>
  <si>
    <t>Projeto de alarme e CFTV</t>
  </si>
  <si>
    <t>Projeto executivo de sistema de prevenção e combate a incêndio</t>
  </si>
  <si>
    <t>Projeto de climatização e conforto ambiental</t>
  </si>
  <si>
    <t>Levantamento e quantitativos e cronograma físico-financeiro (1xárea total)</t>
  </si>
  <si>
    <t>Planilha orçamentária para construções novas considerando 18 disciplinas (3xárea total)</t>
  </si>
  <si>
    <t>H</t>
  </si>
  <si>
    <t>un.</t>
  </si>
  <si>
    <t>m²</t>
  </si>
  <si>
    <t xml:space="preserve"> COMPOSIÇÃO</t>
  </si>
  <si>
    <t>ADAPTADO DE SETOP</t>
  </si>
  <si>
    <t>ADAPTADO DE SUDECAP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</si>
</sst>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#,##0.00&quot; &quot;;&quot; (&quot;#,##0.00&quot;)&quot;;&quot; -&quot;#&quot; &quot;;@&quot; &quot;"/>
    <numFmt numFmtId="165" formatCode="&quot;R$&quot;#,##0.00"/>
    <numFmt numFmtId="166" formatCode="&quot;R$&quot;\ #,##0.00"/>
  </numFmts>
  <fonts count="18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Arial1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4" fontId="3" fillId="0" borderId="0"/>
    <xf numFmtId="0" fontId="6" fillId="0" borderId="0"/>
    <xf numFmtId="0" fontId="6" fillId="0" borderId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vertical="center" wrapText="1"/>
    </xf>
    <xf numFmtId="0" fontId="8" fillId="0" borderId="0" xfId="0" applyFont="1"/>
    <xf numFmtId="0" fontId="1" fillId="0" borderId="0" xfId="0" applyFont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2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center" vertical="center" wrapText="1"/>
    </xf>
    <xf numFmtId="4" fontId="4" fillId="5" borderId="6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top"/>
    </xf>
    <xf numFmtId="165" fontId="2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right" vertical="center"/>
    </xf>
    <xf numFmtId="165" fontId="4" fillId="4" borderId="1" xfId="0" applyNumberFormat="1" applyFont="1" applyFill="1" applyBorder="1" applyAlignment="1">
      <alignment horizontal="right" vertical="center"/>
    </xf>
    <xf numFmtId="165" fontId="4" fillId="5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/>
    <xf numFmtId="4" fontId="2" fillId="6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2" fillId="0" borderId="0" xfId="0" applyFont="1"/>
    <xf numFmtId="0" fontId="1" fillId="2" borderId="7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0" fontId="4" fillId="4" borderId="1" xfId="0" applyFont="1" applyFill="1" applyBorder="1" applyAlignment="1">
      <alignment horizontal="center" vertical="center" wrapText="1"/>
    </xf>
    <xf numFmtId="44" fontId="2" fillId="0" borderId="1" xfId="5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44" fontId="2" fillId="7" borderId="1" xfId="5" applyFont="1" applyFill="1" applyBorder="1"/>
    <xf numFmtId="9" fontId="2" fillId="7" borderId="1" xfId="0" applyNumberFormat="1" applyFont="1" applyFill="1" applyBorder="1"/>
    <xf numFmtId="0" fontId="4" fillId="0" borderId="1" xfId="0" applyFont="1" applyBorder="1"/>
    <xf numFmtId="166" fontId="4" fillId="0" borderId="1" xfId="0" applyNumberFormat="1" applyFont="1" applyBorder="1"/>
    <xf numFmtId="0" fontId="13" fillId="0" borderId="1" xfId="0" applyFont="1" applyBorder="1"/>
    <xf numFmtId="10" fontId="4" fillId="7" borderId="1" xfId="6" applyNumberFormat="1" applyFont="1" applyFill="1" applyBorder="1"/>
    <xf numFmtId="166" fontId="4" fillId="7" borderId="1" xfId="0" applyNumberFormat="1" applyFont="1" applyFill="1" applyBorder="1"/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6" fontId="5" fillId="0" borderId="0" xfId="0" applyNumberFormat="1" applyFont="1"/>
    <xf numFmtId="166" fontId="14" fillId="0" borderId="0" xfId="0" applyNumberFormat="1" applyFont="1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2" fontId="16" fillId="0" borderId="0" xfId="0" applyNumberFormat="1" applyFont="1"/>
    <xf numFmtId="0" fontId="16" fillId="0" borderId="1" xfId="0" applyFont="1" applyBorder="1" applyAlignment="1">
      <alignment wrapText="1"/>
    </xf>
    <xf numFmtId="0" fontId="16" fillId="0" borderId="1" xfId="0" applyFont="1" applyBorder="1"/>
    <xf numFmtId="2" fontId="16" fillId="0" borderId="1" xfId="0" applyNumberFormat="1" applyFont="1" applyBorder="1"/>
    <xf numFmtId="0" fontId="17" fillId="8" borderId="1" xfId="0" applyFont="1" applyFill="1" applyBorder="1" applyAlignment="1">
      <alignment horizontal="center" vertical="center" wrapText="1"/>
    </xf>
    <xf numFmtId="0" fontId="16" fillId="7" borderId="1" xfId="0" applyFont="1" applyFill="1" applyBorder="1"/>
    <xf numFmtId="0" fontId="16" fillId="7" borderId="1" xfId="0" applyFont="1" applyFill="1" applyBorder="1" applyAlignment="1">
      <alignment wrapText="1"/>
    </xf>
    <xf numFmtId="2" fontId="16" fillId="7" borderId="1" xfId="0" applyNumberFormat="1" applyFont="1" applyFill="1" applyBorder="1"/>
    <xf numFmtId="0" fontId="14" fillId="7" borderId="1" xfId="0" applyFont="1" applyFill="1" applyBorder="1" applyAlignment="1">
      <alignment horizontal="left" vertical="center" wrapText="1"/>
    </xf>
    <xf numFmtId="0" fontId="15" fillId="7" borderId="1" xfId="0" applyFont="1" applyFill="1" applyBorder="1" applyAlignment="1">
      <alignment horizontal="justify" vertical="center" wrapText="1"/>
    </xf>
    <xf numFmtId="0" fontId="14" fillId="7" borderId="1" xfId="0" applyFont="1" applyFill="1" applyBorder="1" applyAlignment="1">
      <alignment horizontal="justify" vertical="center" wrapText="1"/>
    </xf>
    <xf numFmtId="10" fontId="0" fillId="0" borderId="0" xfId="0" applyNumberFormat="1"/>
  </cellXfs>
  <cellStyles count="7">
    <cellStyle name="Excel_BuiltIn_Comma" xfId="1" xr:uid="{00000000-0005-0000-0000-000000000000}"/>
    <cellStyle name="Moeda" xfId="5" builtinId="4"/>
    <cellStyle name="Normal" xfId="0" builtinId="0"/>
    <cellStyle name="Normal 13" xfId="4" xr:uid="{00000000-0005-0000-0000-000002000000}"/>
    <cellStyle name="Normal 2" xfId="3" xr:uid="{00000000-0005-0000-0000-000003000000}"/>
    <cellStyle name="Porcentagem" xfId="6" builtinId="5"/>
    <cellStyle name="Texto Explicativo 2 17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workbookViewId="0">
      <selection activeCell="E13" sqref="E13"/>
    </sheetView>
  </sheetViews>
  <sheetFormatPr defaultRowHeight="15"/>
  <cols>
    <col min="1" max="1" width="10.7109375" style="2" customWidth="1"/>
    <col min="2" max="2" width="55.7109375" style="2" customWidth="1"/>
    <col min="3" max="3" width="9.5703125" style="2" customWidth="1"/>
    <col min="4" max="4" width="8.7109375" style="2" customWidth="1"/>
    <col min="5" max="6" width="15.5703125" style="2" customWidth="1"/>
    <col min="7" max="7" width="13.5703125" bestFit="1" customWidth="1"/>
    <col min="8" max="8" width="14.7109375" bestFit="1" customWidth="1"/>
  </cols>
  <sheetData>
    <row r="1" spans="1:22" ht="23.25" customHeight="1">
      <c r="A1" s="62"/>
      <c r="B1" s="63" t="s">
        <v>0</v>
      </c>
      <c r="C1" s="63"/>
      <c r="D1" s="63"/>
      <c r="E1" s="63"/>
      <c r="F1" s="63"/>
    </row>
    <row r="2" spans="1:22" ht="24" customHeight="1">
      <c r="A2" s="62"/>
      <c r="B2" s="63" t="s">
        <v>62</v>
      </c>
      <c r="C2" s="63"/>
      <c r="D2" s="63"/>
      <c r="E2" s="63"/>
      <c r="F2" s="63"/>
    </row>
    <row r="3" spans="1:22" ht="33" customHeight="1">
      <c r="A3" s="5" t="s">
        <v>1</v>
      </c>
      <c r="B3" s="60" t="s">
        <v>2</v>
      </c>
      <c r="C3" s="60"/>
      <c r="D3" s="60"/>
      <c r="E3" s="60"/>
      <c r="F3" s="60"/>
    </row>
    <row r="4" spans="1:22" ht="33" customHeight="1" thickBot="1">
      <c r="A4" s="5" t="s">
        <v>3</v>
      </c>
      <c r="B4" s="60" t="s">
        <v>63</v>
      </c>
      <c r="C4" s="60"/>
      <c r="D4" s="60"/>
      <c r="E4" s="60"/>
      <c r="F4" s="60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</row>
    <row r="5" spans="1:22" s="1" customFormat="1" ht="39" customHeight="1" thickBot="1">
      <c r="A5" s="6" t="s">
        <v>4</v>
      </c>
      <c r="B5" s="6" t="s">
        <v>5</v>
      </c>
      <c r="C5" s="6" t="s">
        <v>6</v>
      </c>
      <c r="D5" s="6" t="s">
        <v>7</v>
      </c>
      <c r="E5" s="6" t="s">
        <v>8</v>
      </c>
      <c r="F5" s="6" t="s">
        <v>9</v>
      </c>
      <c r="H5" s="67"/>
    </row>
    <row r="6" spans="1:22" s="1" customFormat="1" ht="24.75" customHeight="1">
      <c r="A6" s="14">
        <v>1</v>
      </c>
      <c r="B6" s="16" t="s">
        <v>10</v>
      </c>
      <c r="C6" s="15" t="s">
        <v>11</v>
      </c>
      <c r="D6" s="17">
        <v>1</v>
      </c>
      <c r="E6" s="31">
        <v>19098.13</v>
      </c>
      <c r="F6" s="32">
        <f>E6*D6</f>
        <v>19098.13</v>
      </c>
      <c r="G6" s="68"/>
      <c r="H6" s="67"/>
      <c r="S6" s="3"/>
      <c r="T6" s="3"/>
      <c r="U6" s="3"/>
      <c r="V6" s="3"/>
    </row>
    <row r="7" spans="1:22" s="1" customFormat="1" ht="24.75" customHeight="1">
      <c r="A7" s="35">
        <v>2</v>
      </c>
      <c r="B7" s="10" t="s">
        <v>12</v>
      </c>
      <c r="C7" s="7" t="s">
        <v>11</v>
      </c>
      <c r="D7" s="9">
        <v>1</v>
      </c>
      <c r="E7" s="31">
        <v>26942.98</v>
      </c>
      <c r="F7" s="32">
        <f t="shared" ref="F7:F35" si="0">E7*D7</f>
        <v>26942.98</v>
      </c>
      <c r="G7" s="68"/>
      <c r="H7" s="67"/>
    </row>
    <row r="8" spans="1:22" s="1" customFormat="1" ht="24.75" customHeight="1">
      <c r="A8" s="35">
        <v>3</v>
      </c>
      <c r="B8" s="10" t="s">
        <v>13</v>
      </c>
      <c r="C8" s="7" t="s">
        <v>11</v>
      </c>
      <c r="D8" s="9">
        <v>1</v>
      </c>
      <c r="E8" s="31">
        <v>35772.519999999997</v>
      </c>
      <c r="F8" s="32">
        <f t="shared" si="0"/>
        <v>35772.519999999997</v>
      </c>
      <c r="G8" s="68"/>
      <c r="H8" s="67"/>
    </row>
    <row r="9" spans="1:22" s="1" customFormat="1" ht="24.75" customHeight="1">
      <c r="A9" s="35">
        <v>4</v>
      </c>
      <c r="B9" s="10" t="s">
        <v>14</v>
      </c>
      <c r="C9" s="7" t="s">
        <v>11</v>
      </c>
      <c r="D9" s="9">
        <v>1</v>
      </c>
      <c r="E9" s="31">
        <v>9925.1200000000008</v>
      </c>
      <c r="F9" s="32">
        <f t="shared" si="0"/>
        <v>9925.1200000000008</v>
      </c>
      <c r="G9" s="68"/>
    </row>
    <row r="10" spans="1:22" s="1" customFormat="1" ht="24.75" customHeight="1">
      <c r="A10" s="35">
        <v>5</v>
      </c>
      <c r="B10" s="10" t="s">
        <v>15</v>
      </c>
      <c r="C10" s="7" t="s">
        <v>11</v>
      </c>
      <c r="D10" s="9">
        <v>1</v>
      </c>
      <c r="E10" s="31">
        <v>26450.66</v>
      </c>
      <c r="F10" s="32">
        <f t="shared" si="0"/>
        <v>26450.66</v>
      </c>
      <c r="G10" s="68"/>
    </row>
    <row r="11" spans="1:22" s="1" customFormat="1" ht="24.75" customHeight="1">
      <c r="A11" s="35">
        <v>6</v>
      </c>
      <c r="B11" s="10" t="s">
        <v>16</v>
      </c>
      <c r="C11" s="35" t="s">
        <v>11</v>
      </c>
      <c r="D11" s="9">
        <v>1</v>
      </c>
      <c r="E11" s="31">
        <v>14336</v>
      </c>
      <c r="F11" s="32">
        <f t="shared" si="0"/>
        <v>14336</v>
      </c>
      <c r="G11" s="68"/>
    </row>
    <row r="12" spans="1:22" s="1" customFormat="1" ht="24.75" customHeight="1">
      <c r="A12" s="35">
        <v>7</v>
      </c>
      <c r="B12" s="10" t="s">
        <v>17</v>
      </c>
      <c r="C12" s="7" t="s">
        <v>11</v>
      </c>
      <c r="D12" s="9">
        <v>1</v>
      </c>
      <c r="E12" s="31">
        <v>15092</v>
      </c>
      <c r="F12" s="32">
        <f t="shared" si="0"/>
        <v>15092</v>
      </c>
      <c r="G12" s="68"/>
    </row>
    <row r="13" spans="1:22" s="1" customFormat="1" ht="24.75" customHeight="1">
      <c r="A13" s="35">
        <v>8</v>
      </c>
      <c r="B13" s="10" t="s">
        <v>18</v>
      </c>
      <c r="C13" s="7" t="s">
        <v>11</v>
      </c>
      <c r="D13" s="9">
        <v>1</v>
      </c>
      <c r="E13" s="31">
        <v>24108</v>
      </c>
      <c r="F13" s="32">
        <f t="shared" si="0"/>
        <v>24108</v>
      </c>
      <c r="G13" s="68"/>
    </row>
    <row r="14" spans="1:22" s="1" customFormat="1" ht="24.75" customHeight="1">
      <c r="A14" s="35">
        <v>9</v>
      </c>
      <c r="B14" s="10" t="s">
        <v>19</v>
      </c>
      <c r="C14" s="35"/>
      <c r="D14" s="9"/>
      <c r="E14" s="31"/>
      <c r="F14" s="32"/>
      <c r="G14" s="68"/>
    </row>
    <row r="15" spans="1:22" s="1" customFormat="1" ht="27.75" customHeight="1">
      <c r="A15" s="35" t="s">
        <v>20</v>
      </c>
      <c r="B15" s="10" t="s">
        <v>21</v>
      </c>
      <c r="C15" s="35" t="s">
        <v>11</v>
      </c>
      <c r="D15" s="9">
        <v>1</v>
      </c>
      <c r="E15" s="31">
        <v>16800</v>
      </c>
      <c r="F15" s="32">
        <f t="shared" si="0"/>
        <v>16800</v>
      </c>
      <c r="G15" s="68"/>
    </row>
    <row r="16" spans="1:22" s="1" customFormat="1" ht="24.75" customHeight="1">
      <c r="A16" s="35" t="s">
        <v>22</v>
      </c>
      <c r="B16" s="10" t="s">
        <v>23</v>
      </c>
      <c r="C16" s="35" t="s">
        <v>11</v>
      </c>
      <c r="D16" s="9">
        <v>1</v>
      </c>
      <c r="E16" s="31">
        <v>36235.75</v>
      </c>
      <c r="F16" s="32">
        <f t="shared" si="0"/>
        <v>36235.75</v>
      </c>
      <c r="G16" s="68"/>
    </row>
    <row r="17" spans="1:7" s="1" customFormat="1" ht="24.75" customHeight="1">
      <c r="A17" s="35">
        <v>10</v>
      </c>
      <c r="B17" s="10" t="s">
        <v>24</v>
      </c>
      <c r="C17" s="7" t="s">
        <v>11</v>
      </c>
      <c r="D17" s="9">
        <v>1</v>
      </c>
      <c r="E17" s="31">
        <v>25849.73</v>
      </c>
      <c r="F17" s="32">
        <f t="shared" si="0"/>
        <v>25849.73</v>
      </c>
      <c r="G17" s="68"/>
    </row>
    <row r="18" spans="1:7" s="1" customFormat="1" ht="24.75" customHeight="1">
      <c r="A18" s="35">
        <v>11</v>
      </c>
      <c r="B18" s="10" t="s">
        <v>25</v>
      </c>
      <c r="C18" s="7" t="s">
        <v>11</v>
      </c>
      <c r="D18" s="9">
        <v>1</v>
      </c>
      <c r="E18" s="31">
        <v>6030.7</v>
      </c>
      <c r="F18" s="32">
        <f t="shared" si="0"/>
        <v>6030.7</v>
      </c>
      <c r="G18" s="68"/>
    </row>
    <row r="19" spans="1:7" s="4" customFormat="1" ht="24.75" customHeight="1">
      <c r="A19" s="11">
        <v>12</v>
      </c>
      <c r="B19" s="12" t="s">
        <v>26</v>
      </c>
      <c r="C19" s="7" t="s">
        <v>11</v>
      </c>
      <c r="D19" s="13">
        <v>1</v>
      </c>
      <c r="E19" s="31">
        <v>12937.21</v>
      </c>
      <c r="F19" s="32">
        <f t="shared" si="0"/>
        <v>12937.21</v>
      </c>
      <c r="G19" s="68"/>
    </row>
    <row r="20" spans="1:7" s="1" customFormat="1" ht="24.75" customHeight="1">
      <c r="A20" s="35">
        <v>13</v>
      </c>
      <c r="B20" s="8" t="s">
        <v>27</v>
      </c>
      <c r="C20" s="7" t="s">
        <v>11</v>
      </c>
      <c r="D20" s="9">
        <v>1</v>
      </c>
      <c r="E20" s="31">
        <v>6394.54</v>
      </c>
      <c r="F20" s="32">
        <f t="shared" si="0"/>
        <v>6394.54</v>
      </c>
      <c r="G20" s="68"/>
    </row>
    <row r="21" spans="1:7" s="1" customFormat="1" ht="24.75" customHeight="1">
      <c r="A21" s="11">
        <v>14</v>
      </c>
      <c r="B21" s="8" t="s">
        <v>28</v>
      </c>
      <c r="C21" s="7" t="s">
        <v>11</v>
      </c>
      <c r="D21" s="9">
        <v>1</v>
      </c>
      <c r="E21" s="31">
        <v>6394.54</v>
      </c>
      <c r="F21" s="32">
        <f t="shared" si="0"/>
        <v>6394.54</v>
      </c>
      <c r="G21" s="68"/>
    </row>
    <row r="22" spans="1:7" s="1" customFormat="1" ht="24.75" customHeight="1">
      <c r="A22" s="35">
        <v>15</v>
      </c>
      <c r="B22" s="10" t="s">
        <v>29</v>
      </c>
      <c r="C22" s="7" t="s">
        <v>11</v>
      </c>
      <c r="D22" s="9">
        <v>1</v>
      </c>
      <c r="E22" s="31">
        <v>11961.98</v>
      </c>
      <c r="F22" s="32">
        <f t="shared" si="0"/>
        <v>11961.98</v>
      </c>
      <c r="G22" s="68"/>
    </row>
    <row r="23" spans="1:7" s="1" customFormat="1" ht="24.75" customHeight="1">
      <c r="A23" s="11">
        <v>16</v>
      </c>
      <c r="B23" s="8" t="s">
        <v>30</v>
      </c>
      <c r="C23" s="7" t="s">
        <v>11</v>
      </c>
      <c r="D23" s="9">
        <v>1</v>
      </c>
      <c r="E23" s="31">
        <v>6567.36</v>
      </c>
      <c r="F23" s="32">
        <f t="shared" si="0"/>
        <v>6567.36</v>
      </c>
      <c r="G23" s="68"/>
    </row>
    <row r="24" spans="1:7" s="1" customFormat="1" ht="24.75" customHeight="1">
      <c r="A24" s="35">
        <v>17</v>
      </c>
      <c r="B24" s="8" t="s">
        <v>31</v>
      </c>
      <c r="C24" s="7" t="s">
        <v>11</v>
      </c>
      <c r="D24" s="9">
        <v>1</v>
      </c>
      <c r="E24" s="31">
        <v>10443.59</v>
      </c>
      <c r="F24" s="32">
        <f t="shared" si="0"/>
        <v>10443.59</v>
      </c>
      <c r="G24" s="68"/>
    </row>
    <row r="25" spans="1:7" s="1" customFormat="1" ht="24.75" customHeight="1">
      <c r="A25" s="11">
        <v>18</v>
      </c>
      <c r="B25" s="8" t="s">
        <v>32</v>
      </c>
      <c r="C25" s="7" t="s">
        <v>11</v>
      </c>
      <c r="D25" s="9">
        <v>1</v>
      </c>
      <c r="E25" s="31">
        <v>2897.72</v>
      </c>
      <c r="F25" s="32">
        <f t="shared" si="0"/>
        <v>2897.72</v>
      </c>
      <c r="G25" s="68"/>
    </row>
    <row r="26" spans="1:7" s="1" customFormat="1" ht="24.75" customHeight="1">
      <c r="A26" s="35">
        <v>19</v>
      </c>
      <c r="B26" s="8" t="s">
        <v>33</v>
      </c>
      <c r="C26" s="7" t="s">
        <v>11</v>
      </c>
      <c r="D26" s="9">
        <v>1</v>
      </c>
      <c r="E26" s="31">
        <v>12796</v>
      </c>
      <c r="F26" s="32">
        <f t="shared" si="0"/>
        <v>12796</v>
      </c>
      <c r="G26" s="68"/>
    </row>
    <row r="27" spans="1:7" s="1" customFormat="1" ht="24.75" customHeight="1">
      <c r="A27" s="35">
        <v>20</v>
      </c>
      <c r="B27" s="8" t="s">
        <v>34</v>
      </c>
      <c r="C27" s="7"/>
      <c r="D27" s="9"/>
      <c r="E27" s="31"/>
      <c r="F27" s="32"/>
      <c r="G27" s="68"/>
    </row>
    <row r="28" spans="1:7" s="1" customFormat="1" ht="24.75" customHeight="1">
      <c r="A28" s="35" t="s">
        <v>35</v>
      </c>
      <c r="B28" s="8" t="s">
        <v>36</v>
      </c>
      <c r="C28" s="7" t="s">
        <v>11</v>
      </c>
      <c r="D28" s="9">
        <v>1</v>
      </c>
      <c r="E28" s="31">
        <v>2272.21</v>
      </c>
      <c r="F28" s="32">
        <f t="shared" si="0"/>
        <v>2272.21</v>
      </c>
      <c r="G28" s="68"/>
    </row>
    <row r="29" spans="1:7" s="1" customFormat="1" ht="24.75" customHeight="1">
      <c r="A29" s="35" t="s">
        <v>37</v>
      </c>
      <c r="B29" s="8" t="s">
        <v>38</v>
      </c>
      <c r="C29" s="7" t="s">
        <v>11</v>
      </c>
      <c r="D29" s="9">
        <v>1</v>
      </c>
      <c r="E29" s="31">
        <v>2272.21</v>
      </c>
      <c r="F29" s="32">
        <f t="shared" si="0"/>
        <v>2272.21</v>
      </c>
      <c r="G29" s="68"/>
    </row>
    <row r="30" spans="1:7" s="1" customFormat="1" ht="24.75" customHeight="1">
      <c r="A30" s="35">
        <v>21</v>
      </c>
      <c r="B30" s="10" t="s">
        <v>39</v>
      </c>
      <c r="C30" s="7" t="s">
        <v>40</v>
      </c>
      <c r="D30" s="9">
        <v>4408.8100000000004</v>
      </c>
      <c r="E30" s="31">
        <v>1.02</v>
      </c>
      <c r="F30" s="32">
        <f t="shared" si="0"/>
        <v>4496.9862000000003</v>
      </c>
      <c r="G30" s="68"/>
    </row>
    <row r="31" spans="1:7" s="1" customFormat="1" ht="24.75" customHeight="1">
      <c r="A31" s="35">
        <v>22</v>
      </c>
      <c r="B31" s="8" t="s">
        <v>41</v>
      </c>
      <c r="C31" s="7" t="s">
        <v>11</v>
      </c>
      <c r="D31" s="9">
        <v>1</v>
      </c>
      <c r="E31" s="31">
        <v>20541.53</v>
      </c>
      <c r="F31" s="32">
        <f t="shared" si="0"/>
        <v>20541.53</v>
      </c>
      <c r="G31" s="68"/>
    </row>
    <row r="32" spans="1:7" s="1" customFormat="1" ht="24.75" customHeight="1">
      <c r="A32" s="35">
        <v>23</v>
      </c>
      <c r="B32" s="10" t="s">
        <v>42</v>
      </c>
      <c r="C32" s="7" t="s">
        <v>40</v>
      </c>
      <c r="D32" s="9">
        <v>4408.8100000000004</v>
      </c>
      <c r="E32" s="31">
        <v>1.87</v>
      </c>
      <c r="F32" s="32">
        <f t="shared" si="0"/>
        <v>8244.4747000000007</v>
      </c>
      <c r="G32" s="68"/>
    </row>
    <row r="33" spans="1:14" s="1" customFormat="1" ht="24.75" customHeight="1">
      <c r="A33" s="35">
        <v>24</v>
      </c>
      <c r="B33" s="8" t="s">
        <v>43</v>
      </c>
      <c r="C33" s="7"/>
      <c r="D33" s="9"/>
      <c r="E33" s="31"/>
      <c r="F33" s="32"/>
      <c r="G33" s="68"/>
    </row>
    <row r="34" spans="1:14" s="1" customFormat="1" ht="24.75" customHeight="1">
      <c r="A34" s="35" t="s">
        <v>44</v>
      </c>
      <c r="B34" s="8" t="s">
        <v>45</v>
      </c>
      <c r="C34" s="7" t="s">
        <v>46</v>
      </c>
      <c r="D34" s="9">
        <v>300</v>
      </c>
      <c r="E34" s="31">
        <v>3.03</v>
      </c>
      <c r="F34" s="32">
        <f t="shared" si="0"/>
        <v>908.99999999999989</v>
      </c>
      <c r="G34" s="68"/>
    </row>
    <row r="35" spans="1:14" s="1" customFormat="1" ht="24.75" customHeight="1">
      <c r="A35" s="35" t="s">
        <v>47</v>
      </c>
      <c r="B35" s="8" t="s">
        <v>48</v>
      </c>
      <c r="C35" s="7" t="s">
        <v>46</v>
      </c>
      <c r="D35" s="9">
        <v>50</v>
      </c>
      <c r="E35" s="31">
        <v>8.8000000000000007</v>
      </c>
      <c r="F35" s="32">
        <f t="shared" si="0"/>
        <v>440.00000000000006</v>
      </c>
      <c r="G35" s="68"/>
    </row>
    <row r="36" spans="1:14" s="1" customFormat="1" ht="24.75" customHeight="1">
      <c r="A36" s="21"/>
      <c r="B36" s="22" t="s">
        <v>49</v>
      </c>
      <c r="C36" s="23"/>
      <c r="D36" s="24"/>
      <c r="E36" s="24"/>
      <c r="F36" s="33">
        <f>SUM(F6:F35)</f>
        <v>366210.94090000005</v>
      </c>
    </row>
    <row r="37" spans="1:14" s="1" customFormat="1" ht="24.75" customHeight="1">
      <c r="A37" s="35">
        <v>25</v>
      </c>
      <c r="B37" s="10" t="s">
        <v>50</v>
      </c>
      <c r="C37" s="35" t="s">
        <v>51</v>
      </c>
      <c r="D37" s="37">
        <v>6</v>
      </c>
      <c r="E37" s="9"/>
      <c r="F37" s="32">
        <f>F36*(D37/100)</f>
        <v>21972.656454000004</v>
      </c>
    </row>
    <row r="38" spans="1:14" s="1" customFormat="1" ht="24.75" customHeight="1">
      <c r="A38" s="21"/>
      <c r="B38" s="22" t="s">
        <v>52</v>
      </c>
      <c r="C38" s="23"/>
      <c r="D38" s="24"/>
      <c r="E38" s="24"/>
      <c r="F38" s="33">
        <f>SUM(F37,F36)</f>
        <v>388183.59735400003</v>
      </c>
      <c r="H38" s="67"/>
    </row>
    <row r="39" spans="1:14" s="1" customFormat="1" ht="24.75" customHeight="1">
      <c r="A39" s="19"/>
      <c r="B39" s="20" t="s">
        <v>53</v>
      </c>
      <c r="C39" s="35" t="s">
        <v>51</v>
      </c>
      <c r="D39" s="37">
        <v>22.88</v>
      </c>
      <c r="E39" s="18"/>
      <c r="F39" s="32">
        <f>F38*(D39/100)</f>
        <v>88816.407074595205</v>
      </c>
    </row>
    <row r="40" spans="1:14" s="1" customFormat="1" ht="24.75" customHeight="1">
      <c r="A40" s="25"/>
      <c r="B40" s="27" t="s">
        <v>54</v>
      </c>
      <c r="C40" s="26"/>
      <c r="D40" s="28"/>
      <c r="E40" s="28"/>
      <c r="F40" s="34">
        <f>SUM(F39,F38)</f>
        <v>477000.00442859525</v>
      </c>
    </row>
    <row r="41" spans="1:14" s="1" customFormat="1" ht="14.25">
      <c r="A41" s="2"/>
      <c r="B41" s="2"/>
      <c r="C41" s="2"/>
      <c r="D41" s="2"/>
      <c r="E41" s="2"/>
      <c r="F41" s="2"/>
      <c r="G41" s="67"/>
    </row>
    <row r="42" spans="1:14" s="1" customFormat="1" ht="18.75" customHeight="1">
      <c r="A42" s="39" t="s">
        <v>55</v>
      </c>
      <c r="B42" s="29"/>
      <c r="C42" s="29"/>
      <c r="D42" s="29"/>
      <c r="E42" s="29"/>
      <c r="F42" s="2"/>
    </row>
    <row r="43" spans="1:14" ht="27" customHeight="1">
      <c r="A43" s="30" t="s">
        <v>56</v>
      </c>
      <c r="B43" s="60" t="s">
        <v>57</v>
      </c>
      <c r="C43" s="60"/>
      <c r="D43" s="60"/>
      <c r="E43" s="60"/>
      <c r="F43" s="60"/>
      <c r="G43" s="38"/>
      <c r="H43" s="1"/>
      <c r="I43" s="1"/>
      <c r="J43" s="1"/>
      <c r="K43" s="1"/>
      <c r="L43" s="1"/>
      <c r="M43" s="1"/>
      <c r="N43" s="1"/>
    </row>
    <row r="44" spans="1:14" ht="25.5" customHeight="1">
      <c r="A44" s="30" t="s">
        <v>58</v>
      </c>
      <c r="B44" s="60" t="s">
        <v>59</v>
      </c>
      <c r="C44" s="60"/>
      <c r="D44" s="60"/>
      <c r="E44" s="60"/>
      <c r="F44" s="60"/>
      <c r="G44" s="38"/>
      <c r="H44" s="1"/>
      <c r="I44" s="1"/>
      <c r="J44" s="1"/>
      <c r="K44" s="1"/>
      <c r="L44" s="1"/>
      <c r="M44" s="1"/>
      <c r="N44" s="1"/>
    </row>
    <row r="45" spans="1:14" ht="51.75" customHeight="1">
      <c r="A45" s="30" t="s">
        <v>60</v>
      </c>
      <c r="B45" s="61" t="s">
        <v>61</v>
      </c>
      <c r="C45" s="61"/>
      <c r="D45" s="61"/>
      <c r="E45" s="61"/>
      <c r="F45" s="61"/>
      <c r="G45" s="3"/>
    </row>
  </sheetData>
  <mergeCells count="8">
    <mergeCell ref="B4:F4"/>
    <mergeCell ref="B43:F43"/>
    <mergeCell ref="B44:F44"/>
    <mergeCell ref="B45:F45"/>
    <mergeCell ref="A1:A2"/>
    <mergeCell ref="B1:F1"/>
    <mergeCell ref="B2:F2"/>
    <mergeCell ref="B3:F3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05A79-7F03-4600-8197-5290BF25DAED}">
  <dimension ref="B1:U128"/>
  <sheetViews>
    <sheetView workbookViewId="0">
      <selection activeCell="B2" sqref="B2:T39"/>
    </sheetView>
  </sheetViews>
  <sheetFormatPr defaultRowHeight="15"/>
  <cols>
    <col min="2" max="2" width="5.42578125" bestFit="1" customWidth="1"/>
    <col min="3" max="3" width="37.5703125" customWidth="1"/>
    <col min="4" max="4" width="16.140625" bestFit="1" customWidth="1"/>
    <col min="5" max="5" width="5.85546875" bestFit="1" customWidth="1"/>
    <col min="6" max="6" width="12" bestFit="1" customWidth="1"/>
    <col min="7" max="7" width="5.85546875" bestFit="1" customWidth="1"/>
    <col min="8" max="8" width="13.140625" bestFit="1" customWidth="1"/>
    <col min="9" max="9" width="4.140625" customWidth="1"/>
    <col min="10" max="10" width="7.42578125" bestFit="1" customWidth="1"/>
    <col min="11" max="11" width="4.140625" customWidth="1"/>
    <col min="12" max="12" width="7.42578125" bestFit="1" customWidth="1"/>
    <col min="13" max="13" width="5.85546875" bestFit="1" customWidth="1"/>
    <col min="14" max="14" width="13.140625" bestFit="1" customWidth="1"/>
    <col min="15" max="15" width="3.42578125" customWidth="1"/>
    <col min="16" max="16" width="7.42578125" bestFit="1" customWidth="1"/>
    <col min="17" max="17" width="3.42578125" customWidth="1"/>
    <col min="18" max="18" width="7.42578125" bestFit="1" customWidth="1"/>
    <col min="19" max="19" width="5.85546875" bestFit="1" customWidth="1"/>
    <col min="20" max="20" width="13.140625" bestFit="1" customWidth="1"/>
  </cols>
  <sheetData>
    <row r="1" spans="2:20" ht="15.75" thickBot="1"/>
    <row r="2" spans="2:20">
      <c r="B2" s="41" t="s">
        <v>4</v>
      </c>
      <c r="C2" s="41" t="s">
        <v>5</v>
      </c>
      <c r="D2" s="41" t="s">
        <v>9</v>
      </c>
      <c r="E2" s="64" t="s">
        <v>64</v>
      </c>
      <c r="F2" s="65"/>
      <c r="G2" s="64" t="s">
        <v>65</v>
      </c>
      <c r="H2" s="65"/>
      <c r="I2" s="64" t="s">
        <v>66</v>
      </c>
      <c r="J2" s="65"/>
      <c r="K2" s="64" t="s">
        <v>67</v>
      </c>
      <c r="L2" s="65"/>
      <c r="M2" s="64" t="s">
        <v>68</v>
      </c>
      <c r="N2" s="65"/>
      <c r="O2" s="64" t="s">
        <v>69</v>
      </c>
      <c r="P2" s="65"/>
      <c r="Q2" s="64" t="s">
        <v>70</v>
      </c>
      <c r="R2" s="65"/>
      <c r="S2" s="64" t="s">
        <v>71</v>
      </c>
      <c r="T2" s="65"/>
    </row>
    <row r="3" spans="2:20">
      <c r="B3" s="35">
        <v>1</v>
      </c>
      <c r="C3" s="8" t="s">
        <v>10</v>
      </c>
      <c r="D3" s="42">
        <f>'Modelo Planilha'!E6</f>
        <v>19098.13</v>
      </c>
      <c r="E3" s="43">
        <v>1</v>
      </c>
      <c r="F3" s="44">
        <f>E3*D3</f>
        <v>19098.13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</row>
    <row r="4" spans="2:20">
      <c r="B4" s="35">
        <v>2</v>
      </c>
      <c r="C4" s="10" t="s">
        <v>12</v>
      </c>
      <c r="D4" s="42">
        <f>'Modelo Planilha'!E7</f>
        <v>26942.98</v>
      </c>
      <c r="E4" s="45"/>
      <c r="F4" s="45"/>
      <c r="G4" s="43">
        <v>0.2</v>
      </c>
      <c r="H4" s="44">
        <f>G4*D4</f>
        <v>5388.5960000000005</v>
      </c>
      <c r="I4" s="45"/>
      <c r="J4" s="45"/>
      <c r="K4" s="45"/>
      <c r="L4" s="45"/>
      <c r="M4" s="43">
        <v>0.7</v>
      </c>
      <c r="N4" s="44">
        <f>M4*D4</f>
        <v>18860.085999999999</v>
      </c>
      <c r="O4" s="45"/>
      <c r="P4" s="45"/>
      <c r="Q4" s="45"/>
      <c r="R4" s="45"/>
      <c r="S4" s="43">
        <v>0.1</v>
      </c>
      <c r="T4" s="44">
        <f>S4*D4</f>
        <v>2694.2980000000002</v>
      </c>
    </row>
    <row r="5" spans="2:20">
      <c r="B5" s="35">
        <v>3</v>
      </c>
      <c r="C5" s="10" t="s">
        <v>13</v>
      </c>
      <c r="D5" s="42">
        <f>'Modelo Planilha'!E8</f>
        <v>35772.519999999997</v>
      </c>
      <c r="E5" s="45"/>
      <c r="F5" s="45"/>
      <c r="G5" s="45"/>
      <c r="H5" s="44"/>
      <c r="I5" s="45"/>
      <c r="J5" s="45"/>
      <c r="K5" s="45"/>
      <c r="L5" s="45"/>
      <c r="M5" s="43">
        <v>0.9</v>
      </c>
      <c r="N5" s="44">
        <f t="shared" ref="N5:N23" si="0">M5*D5</f>
        <v>32195.267999999996</v>
      </c>
      <c r="O5" s="45"/>
      <c r="P5" s="45"/>
      <c r="Q5" s="45"/>
      <c r="R5" s="45"/>
      <c r="S5" s="43">
        <v>0.1</v>
      </c>
      <c r="T5" s="44">
        <f t="shared" ref="T5:T32" si="1">S5*D5</f>
        <v>3577.252</v>
      </c>
    </row>
    <row r="6" spans="2:20" ht="25.5">
      <c r="B6" s="35">
        <v>4</v>
      </c>
      <c r="C6" s="10" t="s">
        <v>14</v>
      </c>
      <c r="D6" s="42">
        <f>'Modelo Planilha'!E9</f>
        <v>9925.1200000000008</v>
      </c>
      <c r="E6" s="45"/>
      <c r="F6" s="45"/>
      <c r="G6" s="43">
        <v>0.2</v>
      </c>
      <c r="H6" s="44">
        <f t="shared" ref="H6:H23" si="2">G6*D6</f>
        <v>1985.0240000000003</v>
      </c>
      <c r="I6" s="45"/>
      <c r="J6" s="45"/>
      <c r="K6" s="45"/>
      <c r="L6" s="45"/>
      <c r="M6" s="43">
        <v>0.7</v>
      </c>
      <c r="N6" s="44">
        <f t="shared" si="0"/>
        <v>6947.5839999999998</v>
      </c>
      <c r="O6" s="45"/>
      <c r="P6" s="45"/>
      <c r="Q6" s="45"/>
      <c r="R6" s="45"/>
      <c r="S6" s="43">
        <v>0.1</v>
      </c>
      <c r="T6" s="44">
        <f t="shared" si="1"/>
        <v>992.51200000000017</v>
      </c>
    </row>
    <row r="7" spans="2:20" ht="25.5">
      <c r="B7" s="35">
        <v>5</v>
      </c>
      <c r="C7" s="10" t="s">
        <v>15</v>
      </c>
      <c r="D7" s="42">
        <f>'Modelo Planilha'!E10</f>
        <v>26450.66</v>
      </c>
      <c r="E7" s="45"/>
      <c r="F7" s="45"/>
      <c r="G7" s="43">
        <v>0.2</v>
      </c>
      <c r="H7" s="44">
        <f t="shared" si="2"/>
        <v>5290.1320000000005</v>
      </c>
      <c r="I7" s="45"/>
      <c r="J7" s="45"/>
      <c r="K7" s="45"/>
      <c r="L7" s="45"/>
      <c r="M7" s="43">
        <v>0.7</v>
      </c>
      <c r="N7" s="44">
        <f t="shared" si="0"/>
        <v>18515.462</v>
      </c>
      <c r="O7" s="45"/>
      <c r="P7" s="45"/>
      <c r="Q7" s="45"/>
      <c r="R7" s="45"/>
      <c r="S7" s="43">
        <v>0.1</v>
      </c>
      <c r="T7" s="44">
        <f t="shared" si="1"/>
        <v>2645.0660000000003</v>
      </c>
    </row>
    <row r="8" spans="2:20">
      <c r="B8" s="35">
        <v>6</v>
      </c>
      <c r="C8" s="10" t="s">
        <v>16</v>
      </c>
      <c r="D8" s="42">
        <f>'Modelo Planilha'!E11</f>
        <v>14336</v>
      </c>
      <c r="E8" s="45"/>
      <c r="F8" s="45"/>
      <c r="G8" s="43">
        <v>0.2</v>
      </c>
      <c r="H8" s="44">
        <f t="shared" si="2"/>
        <v>2867.2000000000003</v>
      </c>
      <c r="I8" s="45"/>
      <c r="J8" s="45"/>
      <c r="K8" s="45"/>
      <c r="L8" s="45"/>
      <c r="M8" s="43">
        <v>0.7</v>
      </c>
      <c r="N8" s="44">
        <f t="shared" si="0"/>
        <v>10035.199999999999</v>
      </c>
      <c r="O8" s="45"/>
      <c r="P8" s="45"/>
      <c r="Q8" s="45"/>
      <c r="R8" s="45"/>
      <c r="S8" s="43">
        <v>0.1</v>
      </c>
      <c r="T8" s="44">
        <f t="shared" si="1"/>
        <v>1433.6000000000001</v>
      </c>
    </row>
    <row r="9" spans="2:20" ht="25.5">
      <c r="B9" s="35">
        <v>7</v>
      </c>
      <c r="C9" s="10" t="s">
        <v>17</v>
      </c>
      <c r="D9" s="42">
        <f>'Modelo Planilha'!E12</f>
        <v>15092</v>
      </c>
      <c r="E9" s="45"/>
      <c r="F9" s="45"/>
      <c r="G9" s="43">
        <v>0.2</v>
      </c>
      <c r="H9" s="44">
        <f t="shared" si="2"/>
        <v>3018.4</v>
      </c>
      <c r="I9" s="45"/>
      <c r="J9" s="45"/>
      <c r="K9" s="45"/>
      <c r="L9" s="45"/>
      <c r="M9" s="43">
        <v>0.7</v>
      </c>
      <c r="N9" s="44">
        <f t="shared" si="0"/>
        <v>10564.4</v>
      </c>
      <c r="O9" s="45"/>
      <c r="P9" s="45"/>
      <c r="Q9" s="45"/>
      <c r="R9" s="45"/>
      <c r="S9" s="43">
        <v>0.1</v>
      </c>
      <c r="T9" s="44">
        <f t="shared" si="1"/>
        <v>1509.2</v>
      </c>
    </row>
    <row r="10" spans="2:20" ht="25.5">
      <c r="B10" s="35">
        <v>8</v>
      </c>
      <c r="C10" s="10" t="s">
        <v>18</v>
      </c>
      <c r="D10" s="42">
        <f>'Modelo Planilha'!E13</f>
        <v>24108</v>
      </c>
      <c r="E10" s="45"/>
      <c r="F10" s="45"/>
      <c r="G10" s="43">
        <v>0.2</v>
      </c>
      <c r="H10" s="44">
        <f t="shared" si="2"/>
        <v>4821.6000000000004</v>
      </c>
      <c r="I10" s="45"/>
      <c r="J10" s="45"/>
      <c r="K10" s="45"/>
      <c r="L10" s="45"/>
      <c r="M10" s="43">
        <v>0.7</v>
      </c>
      <c r="N10" s="44">
        <f t="shared" si="0"/>
        <v>16875.599999999999</v>
      </c>
      <c r="O10" s="45"/>
      <c r="P10" s="45"/>
      <c r="Q10" s="45"/>
      <c r="R10" s="45"/>
      <c r="S10" s="43">
        <v>0.1</v>
      </c>
      <c r="T10" s="44">
        <f t="shared" si="1"/>
        <v>2410.8000000000002</v>
      </c>
    </row>
    <row r="11" spans="2:20">
      <c r="B11" s="35">
        <v>9</v>
      </c>
      <c r="C11" s="10" t="s">
        <v>19</v>
      </c>
      <c r="D11" s="42"/>
      <c r="E11" s="45"/>
      <c r="F11" s="45"/>
      <c r="G11" s="45"/>
      <c r="H11" s="44"/>
      <c r="I11" s="45"/>
      <c r="J11" s="45"/>
      <c r="K11" s="45"/>
      <c r="L11" s="45"/>
      <c r="M11" s="45"/>
      <c r="N11" s="44"/>
      <c r="O11" s="45"/>
      <c r="P11" s="45"/>
      <c r="Q11" s="45"/>
      <c r="R11" s="45"/>
      <c r="S11" s="45"/>
      <c r="T11" s="44"/>
    </row>
    <row r="12" spans="2:20" ht="25.5">
      <c r="B12" s="35" t="s">
        <v>20</v>
      </c>
      <c r="C12" s="10" t="s">
        <v>21</v>
      </c>
      <c r="D12" s="42">
        <f>'Modelo Planilha'!E15</f>
        <v>16800</v>
      </c>
      <c r="E12" s="45"/>
      <c r="F12" s="45"/>
      <c r="G12" s="43">
        <v>1</v>
      </c>
      <c r="H12" s="44">
        <f t="shared" si="2"/>
        <v>16800</v>
      </c>
      <c r="I12" s="45"/>
      <c r="J12" s="45"/>
      <c r="K12" s="45"/>
      <c r="L12" s="45"/>
      <c r="M12" s="43"/>
      <c r="N12" s="44"/>
      <c r="O12" s="45"/>
      <c r="P12" s="45"/>
      <c r="Q12" s="45"/>
      <c r="R12" s="45"/>
      <c r="S12" s="43"/>
      <c r="T12" s="44"/>
    </row>
    <row r="13" spans="2:20" ht="25.5">
      <c r="B13" s="35" t="s">
        <v>22</v>
      </c>
      <c r="C13" s="10" t="s">
        <v>23</v>
      </c>
      <c r="D13" s="42">
        <f>'Modelo Planilha'!E16</f>
        <v>36235.75</v>
      </c>
      <c r="E13" s="45"/>
      <c r="F13" s="45"/>
      <c r="G13" s="43">
        <v>0.2</v>
      </c>
      <c r="H13" s="44">
        <f t="shared" si="2"/>
        <v>7247.1500000000005</v>
      </c>
      <c r="I13" s="45"/>
      <c r="J13" s="45"/>
      <c r="K13" s="45"/>
      <c r="L13" s="45"/>
      <c r="M13" s="43">
        <v>0.7</v>
      </c>
      <c r="N13" s="44">
        <f t="shared" si="0"/>
        <v>25365.024999999998</v>
      </c>
      <c r="O13" s="45"/>
      <c r="P13" s="45"/>
      <c r="Q13" s="45"/>
      <c r="R13" s="45"/>
      <c r="S13" s="43">
        <v>0.1</v>
      </c>
      <c r="T13" s="44">
        <f t="shared" si="1"/>
        <v>3623.5750000000003</v>
      </c>
    </row>
    <row r="14" spans="2:20" ht="25.5">
      <c r="B14" s="35">
        <v>10</v>
      </c>
      <c r="C14" s="10" t="s">
        <v>24</v>
      </c>
      <c r="D14" s="42">
        <f>'Modelo Planilha'!E17</f>
        <v>25849.73</v>
      </c>
      <c r="E14" s="45"/>
      <c r="F14" s="45"/>
      <c r="G14" s="43">
        <v>0.2</v>
      </c>
      <c r="H14" s="44">
        <f t="shared" si="2"/>
        <v>5169.9459999999999</v>
      </c>
      <c r="I14" s="45"/>
      <c r="J14" s="45"/>
      <c r="K14" s="45"/>
      <c r="L14" s="45"/>
      <c r="M14" s="43">
        <v>0.7</v>
      </c>
      <c r="N14" s="44">
        <f t="shared" si="0"/>
        <v>18094.810999999998</v>
      </c>
      <c r="O14" s="45"/>
      <c r="P14" s="45"/>
      <c r="Q14" s="45"/>
      <c r="R14" s="45"/>
      <c r="S14" s="43">
        <v>0.1</v>
      </c>
      <c r="T14" s="44">
        <f t="shared" si="1"/>
        <v>2584.973</v>
      </c>
    </row>
    <row r="15" spans="2:20">
      <c r="B15" s="35">
        <v>11</v>
      </c>
      <c r="C15" s="10" t="s">
        <v>25</v>
      </c>
      <c r="D15" s="42">
        <f>'Modelo Planilha'!E18</f>
        <v>6030.7</v>
      </c>
      <c r="E15" s="45"/>
      <c r="F15" s="45"/>
      <c r="G15" s="45"/>
      <c r="H15" s="44"/>
      <c r="I15" s="45"/>
      <c r="J15" s="45"/>
      <c r="K15" s="45"/>
      <c r="L15" s="45"/>
      <c r="M15" s="43">
        <v>0.9</v>
      </c>
      <c r="N15" s="44">
        <f t="shared" si="0"/>
        <v>5427.63</v>
      </c>
      <c r="O15" s="45"/>
      <c r="P15" s="45"/>
      <c r="Q15" s="45"/>
      <c r="R15" s="45"/>
      <c r="S15" s="43">
        <v>0.1</v>
      </c>
      <c r="T15" s="44">
        <f t="shared" si="1"/>
        <v>603.07000000000005</v>
      </c>
    </row>
    <row r="16" spans="2:20">
      <c r="B16" s="11">
        <v>12</v>
      </c>
      <c r="C16" s="12" t="s">
        <v>26</v>
      </c>
      <c r="D16" s="42">
        <f>'Modelo Planilha'!E19</f>
        <v>12937.21</v>
      </c>
      <c r="E16" s="45"/>
      <c r="F16" s="45"/>
      <c r="G16" s="43">
        <v>0.2</v>
      </c>
      <c r="H16" s="44">
        <f t="shared" si="2"/>
        <v>2587.442</v>
      </c>
      <c r="I16" s="45"/>
      <c r="J16" s="45"/>
      <c r="K16" s="45"/>
      <c r="L16" s="45"/>
      <c r="M16" s="43">
        <v>0.7</v>
      </c>
      <c r="N16" s="44">
        <f t="shared" si="0"/>
        <v>9056.0469999999987</v>
      </c>
      <c r="O16" s="45"/>
      <c r="P16" s="45"/>
      <c r="Q16" s="45"/>
      <c r="R16" s="45"/>
      <c r="S16" s="43">
        <v>0.1</v>
      </c>
      <c r="T16" s="44">
        <f t="shared" si="1"/>
        <v>1293.721</v>
      </c>
    </row>
    <row r="17" spans="2:20" ht="25.5">
      <c r="B17" s="35">
        <v>13</v>
      </c>
      <c r="C17" s="8" t="s">
        <v>27</v>
      </c>
      <c r="D17" s="42">
        <f>'Modelo Planilha'!E20</f>
        <v>6394.54</v>
      </c>
      <c r="E17" s="45"/>
      <c r="F17" s="45"/>
      <c r="G17" s="43">
        <v>0.2</v>
      </c>
      <c r="H17" s="44">
        <f t="shared" si="2"/>
        <v>1278.9080000000001</v>
      </c>
      <c r="I17" s="45"/>
      <c r="J17" s="45"/>
      <c r="K17" s="45"/>
      <c r="L17" s="45"/>
      <c r="M17" s="43">
        <v>0.7</v>
      </c>
      <c r="N17" s="44">
        <f t="shared" si="0"/>
        <v>4476.1779999999999</v>
      </c>
      <c r="O17" s="45"/>
      <c r="P17" s="45"/>
      <c r="Q17" s="45"/>
      <c r="R17" s="45"/>
      <c r="S17" s="43">
        <v>0.1</v>
      </c>
      <c r="T17" s="44">
        <f t="shared" si="1"/>
        <v>639.45400000000006</v>
      </c>
    </row>
    <row r="18" spans="2:20" ht="25.5">
      <c r="B18" s="11">
        <v>14</v>
      </c>
      <c r="C18" s="8" t="s">
        <v>28</v>
      </c>
      <c r="D18" s="42">
        <f>'Modelo Planilha'!E21</f>
        <v>6394.54</v>
      </c>
      <c r="E18" s="45"/>
      <c r="F18" s="45"/>
      <c r="G18" s="43">
        <v>0.2</v>
      </c>
      <c r="H18" s="44">
        <f t="shared" si="2"/>
        <v>1278.9080000000001</v>
      </c>
      <c r="I18" s="45"/>
      <c r="J18" s="45"/>
      <c r="K18" s="45"/>
      <c r="L18" s="45"/>
      <c r="M18" s="43">
        <v>0.7</v>
      </c>
      <c r="N18" s="44">
        <f t="shared" si="0"/>
        <v>4476.1779999999999</v>
      </c>
      <c r="O18" s="45"/>
      <c r="P18" s="45"/>
      <c r="Q18" s="45"/>
      <c r="R18" s="45"/>
      <c r="S18" s="43">
        <v>0.1</v>
      </c>
      <c r="T18" s="44">
        <f t="shared" si="1"/>
        <v>639.45400000000006</v>
      </c>
    </row>
    <row r="19" spans="2:20" ht="25.5">
      <c r="B19" s="35">
        <v>15</v>
      </c>
      <c r="C19" s="10" t="s">
        <v>29</v>
      </c>
      <c r="D19" s="42">
        <f>'Modelo Planilha'!E22</f>
        <v>11961.98</v>
      </c>
      <c r="E19" s="45"/>
      <c r="F19" s="45"/>
      <c r="G19" s="43">
        <v>0.2</v>
      </c>
      <c r="H19" s="44">
        <f t="shared" si="2"/>
        <v>2392.3960000000002</v>
      </c>
      <c r="I19" s="45"/>
      <c r="J19" s="45"/>
      <c r="K19" s="45"/>
      <c r="L19" s="45"/>
      <c r="M19" s="43">
        <v>0.7</v>
      </c>
      <c r="N19" s="44">
        <f t="shared" si="0"/>
        <v>8373.3859999999986</v>
      </c>
      <c r="O19" s="45"/>
      <c r="P19" s="45"/>
      <c r="Q19" s="45"/>
      <c r="R19" s="45"/>
      <c r="S19" s="43">
        <v>0.1</v>
      </c>
      <c r="T19" s="44">
        <f t="shared" si="1"/>
        <v>1196.1980000000001</v>
      </c>
    </row>
    <row r="20" spans="2:20" ht="25.5">
      <c r="B20" s="11">
        <v>16</v>
      </c>
      <c r="C20" s="8" t="s">
        <v>30</v>
      </c>
      <c r="D20" s="42">
        <f>'Modelo Planilha'!E23</f>
        <v>6567.36</v>
      </c>
      <c r="E20" s="45"/>
      <c r="F20" s="45"/>
      <c r="G20" s="43">
        <v>0.2</v>
      </c>
      <c r="H20" s="44">
        <f t="shared" si="2"/>
        <v>1313.472</v>
      </c>
      <c r="I20" s="45"/>
      <c r="J20" s="45"/>
      <c r="K20" s="45"/>
      <c r="L20" s="45"/>
      <c r="M20" s="43">
        <v>0.7</v>
      </c>
      <c r="N20" s="44">
        <f t="shared" si="0"/>
        <v>4597.1519999999991</v>
      </c>
      <c r="O20" s="45"/>
      <c r="P20" s="45"/>
      <c r="Q20" s="45"/>
      <c r="R20" s="45"/>
      <c r="S20" s="43">
        <v>0.1</v>
      </c>
      <c r="T20" s="44">
        <f t="shared" si="1"/>
        <v>656.73599999999999</v>
      </c>
    </row>
    <row r="21" spans="2:20" ht="25.5">
      <c r="B21" s="35">
        <v>17</v>
      </c>
      <c r="C21" s="8" t="s">
        <v>31</v>
      </c>
      <c r="D21" s="42">
        <f>'Modelo Planilha'!E24</f>
        <v>10443.59</v>
      </c>
      <c r="E21" s="45"/>
      <c r="F21" s="45"/>
      <c r="G21" s="43">
        <v>0.2</v>
      </c>
      <c r="H21" s="44">
        <f t="shared" si="2"/>
        <v>2088.7180000000003</v>
      </c>
      <c r="I21" s="45"/>
      <c r="J21" s="45"/>
      <c r="K21" s="45"/>
      <c r="L21" s="45"/>
      <c r="M21" s="43">
        <v>0.7</v>
      </c>
      <c r="N21" s="44">
        <f t="shared" si="0"/>
        <v>7310.5129999999999</v>
      </c>
      <c r="O21" s="45"/>
      <c r="P21" s="45"/>
      <c r="Q21" s="45"/>
      <c r="R21" s="45"/>
      <c r="S21" s="43">
        <v>0.1</v>
      </c>
      <c r="T21" s="44">
        <f t="shared" si="1"/>
        <v>1044.3590000000002</v>
      </c>
    </row>
    <row r="22" spans="2:20">
      <c r="B22" s="11">
        <v>18</v>
      </c>
      <c r="C22" s="8" t="s">
        <v>32</v>
      </c>
      <c r="D22" s="42">
        <f>'Modelo Planilha'!E25</f>
        <v>2897.72</v>
      </c>
      <c r="E22" s="45"/>
      <c r="F22" s="45"/>
      <c r="G22" s="43">
        <v>0.2</v>
      </c>
      <c r="H22" s="44">
        <f t="shared" si="2"/>
        <v>579.54399999999998</v>
      </c>
      <c r="I22" s="45"/>
      <c r="J22" s="45"/>
      <c r="K22" s="45"/>
      <c r="L22" s="45"/>
      <c r="M22" s="43">
        <v>0.7</v>
      </c>
      <c r="N22" s="44">
        <f t="shared" si="0"/>
        <v>2028.4039999999998</v>
      </c>
      <c r="O22" s="45"/>
      <c r="P22" s="45"/>
      <c r="Q22" s="45"/>
      <c r="R22" s="45"/>
      <c r="S22" s="43">
        <v>0.1</v>
      </c>
      <c r="T22" s="44">
        <f t="shared" si="1"/>
        <v>289.77199999999999</v>
      </c>
    </row>
    <row r="23" spans="2:20">
      <c r="B23" s="35">
        <v>19</v>
      </c>
      <c r="C23" s="8" t="s">
        <v>33</v>
      </c>
      <c r="D23" s="42">
        <f>'Modelo Planilha'!E26</f>
        <v>12796</v>
      </c>
      <c r="E23" s="45"/>
      <c r="F23" s="45"/>
      <c r="G23" s="43">
        <v>0.2</v>
      </c>
      <c r="H23" s="44">
        <f t="shared" si="2"/>
        <v>2559.2000000000003</v>
      </c>
      <c r="I23" s="45"/>
      <c r="J23" s="45"/>
      <c r="K23" s="45"/>
      <c r="L23" s="45"/>
      <c r="M23" s="43">
        <v>0.7</v>
      </c>
      <c r="N23" s="44">
        <f t="shared" si="0"/>
        <v>8957.1999999999989</v>
      </c>
      <c r="O23" s="45"/>
      <c r="P23" s="45"/>
      <c r="Q23" s="45"/>
      <c r="R23" s="45"/>
      <c r="S23" s="43">
        <v>0.1</v>
      </c>
      <c r="T23" s="44">
        <f t="shared" si="1"/>
        <v>1279.6000000000001</v>
      </c>
    </row>
    <row r="24" spans="2:20" ht="25.5">
      <c r="B24" s="35">
        <v>20</v>
      </c>
      <c r="C24" s="8" t="s">
        <v>34</v>
      </c>
      <c r="D24" s="42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4"/>
    </row>
    <row r="25" spans="2:20" ht="25.5">
      <c r="B25" s="35" t="s">
        <v>35</v>
      </c>
      <c r="C25" s="8" t="s">
        <v>36</v>
      </c>
      <c r="D25" s="42">
        <f>'Modelo Planilha'!F28</f>
        <v>2272.21</v>
      </c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3">
        <v>1</v>
      </c>
      <c r="T25" s="44">
        <f t="shared" si="1"/>
        <v>2272.21</v>
      </c>
    </row>
    <row r="26" spans="2:20" ht="25.5">
      <c r="B26" s="35" t="s">
        <v>37</v>
      </c>
      <c r="C26" s="8" t="s">
        <v>38</v>
      </c>
      <c r="D26" s="42">
        <f>'Modelo Planilha'!F29</f>
        <v>2272.21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3">
        <v>1</v>
      </c>
      <c r="T26" s="44">
        <f t="shared" si="1"/>
        <v>2272.21</v>
      </c>
    </row>
    <row r="27" spans="2:20">
      <c r="B27" s="35">
        <v>21</v>
      </c>
      <c r="C27" s="10" t="s">
        <v>39</v>
      </c>
      <c r="D27" s="42">
        <f>'Modelo Planilha'!F30</f>
        <v>4496.9862000000003</v>
      </c>
      <c r="E27" s="45"/>
      <c r="F27" s="45"/>
      <c r="G27" s="45"/>
      <c r="H27" s="45"/>
      <c r="I27" s="45"/>
      <c r="J27" s="45"/>
      <c r="K27" s="45"/>
      <c r="L27" s="45"/>
      <c r="M27" s="43">
        <v>0.9</v>
      </c>
      <c r="N27" s="44">
        <f t="shared" ref="N27" si="3">M27*D27</f>
        <v>4047.2875800000002</v>
      </c>
      <c r="O27" s="45"/>
      <c r="P27" s="45"/>
      <c r="Q27" s="45"/>
      <c r="R27" s="45"/>
      <c r="S27" s="43">
        <v>0.1</v>
      </c>
      <c r="T27" s="44">
        <f t="shared" si="1"/>
        <v>449.69862000000006</v>
      </c>
    </row>
    <row r="28" spans="2:20">
      <c r="B28" s="35">
        <v>22</v>
      </c>
      <c r="C28" s="8" t="s">
        <v>41</v>
      </c>
      <c r="D28" s="42">
        <f>'Modelo Planilha'!F31</f>
        <v>20541.53</v>
      </c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3">
        <v>1</v>
      </c>
      <c r="T28" s="44">
        <f t="shared" si="1"/>
        <v>20541.53</v>
      </c>
    </row>
    <row r="29" spans="2:20">
      <c r="B29" s="35">
        <v>23</v>
      </c>
      <c r="C29" s="10" t="s">
        <v>42</v>
      </c>
      <c r="D29" s="42">
        <f>'Modelo Planilha'!F32</f>
        <v>8244.4747000000007</v>
      </c>
      <c r="E29" s="45"/>
      <c r="F29" s="45"/>
      <c r="G29" s="45"/>
      <c r="H29" s="45"/>
      <c r="I29" s="45"/>
      <c r="J29" s="45"/>
      <c r="K29" s="45"/>
      <c r="L29" s="45"/>
      <c r="M29" s="43">
        <v>0.9</v>
      </c>
      <c r="N29" s="44">
        <f t="shared" ref="N29" si="4">M29*D29</f>
        <v>7420.0272300000006</v>
      </c>
      <c r="O29" s="45"/>
      <c r="P29" s="45"/>
      <c r="Q29" s="45"/>
      <c r="R29" s="45"/>
      <c r="S29" s="43">
        <v>0.1</v>
      </c>
      <c r="T29" s="44">
        <f t="shared" si="1"/>
        <v>824.44747000000007</v>
      </c>
    </row>
    <row r="30" spans="2:20">
      <c r="B30" s="35">
        <v>24</v>
      </c>
      <c r="C30" s="8" t="s">
        <v>43</v>
      </c>
      <c r="D30" s="42">
        <f>'Modelo Planilha'!F33</f>
        <v>0</v>
      </c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4"/>
    </row>
    <row r="31" spans="2:20">
      <c r="B31" s="35" t="s">
        <v>44</v>
      </c>
      <c r="C31" s="8" t="s">
        <v>45</v>
      </c>
      <c r="D31" s="42">
        <f>'Modelo Planilha'!F34</f>
        <v>908.99999999999989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3">
        <v>1</v>
      </c>
      <c r="T31" s="44">
        <f t="shared" si="1"/>
        <v>908.99999999999989</v>
      </c>
    </row>
    <row r="32" spans="2:20">
      <c r="B32" s="35" t="s">
        <v>47</v>
      </c>
      <c r="C32" s="8" t="s">
        <v>48</v>
      </c>
      <c r="D32" s="42">
        <f>'Modelo Planilha'!F35</f>
        <v>440.00000000000006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3">
        <v>1</v>
      </c>
      <c r="T32" s="44">
        <f t="shared" si="1"/>
        <v>440.00000000000006</v>
      </c>
    </row>
    <row r="33" spans="2:21">
      <c r="B33" s="23"/>
      <c r="C33" s="46" t="s">
        <v>49</v>
      </c>
      <c r="D33" s="47">
        <f>'Modelo Planilha'!F36</f>
        <v>366210.94090000005</v>
      </c>
      <c r="E33" s="55"/>
      <c r="F33" s="56">
        <f>SUM(F3:F32)</f>
        <v>19098.13</v>
      </c>
      <c r="G33" s="55"/>
      <c r="H33" s="56">
        <f>SUM(H3:H32)</f>
        <v>66666.636000000028</v>
      </c>
      <c r="I33" s="55"/>
      <c r="J33" s="56">
        <f>SUM(J3:J32)</f>
        <v>0</v>
      </c>
      <c r="K33" s="55"/>
      <c r="L33" s="56">
        <f>SUM(L3:L32)</f>
        <v>0</v>
      </c>
      <c r="M33" s="55"/>
      <c r="N33" s="56">
        <f>SUM(N3:N32)</f>
        <v>223623.43881000002</v>
      </c>
      <c r="O33" s="55"/>
      <c r="P33" s="56">
        <f>SUM(P3:P32)</f>
        <v>0</v>
      </c>
      <c r="Q33" s="55"/>
      <c r="R33" s="56">
        <f>SUM(R3:R32)</f>
        <v>0</v>
      </c>
      <c r="S33" s="55"/>
      <c r="T33" s="56">
        <f>SUM(T3:T32)</f>
        <v>56822.736090000013</v>
      </c>
    </row>
    <row r="34" spans="2:21">
      <c r="B34" s="35">
        <v>25</v>
      </c>
      <c r="C34" s="10" t="s">
        <v>50</v>
      </c>
      <c r="D34" s="47">
        <f>'Modelo Planilha'!F37</f>
        <v>21972.656454000004</v>
      </c>
      <c r="E34" s="45"/>
      <c r="F34" s="44">
        <f>6%*F33</f>
        <v>1145.8878</v>
      </c>
      <c r="G34" s="45"/>
      <c r="H34" s="44">
        <f>6%*H33</f>
        <v>3999.9981600000015</v>
      </c>
      <c r="I34" s="45"/>
      <c r="J34" s="44">
        <f>6%*J33</f>
        <v>0</v>
      </c>
      <c r="K34" s="45"/>
      <c r="L34" s="44">
        <f>6%*L33</f>
        <v>0</v>
      </c>
      <c r="M34" s="45"/>
      <c r="N34" s="44">
        <f>6%*N33</f>
        <v>13417.4063286</v>
      </c>
      <c r="O34" s="45"/>
      <c r="P34" s="44">
        <f>6%*P33</f>
        <v>0</v>
      </c>
      <c r="Q34" s="45"/>
      <c r="R34" s="44">
        <f>6%*R33</f>
        <v>0</v>
      </c>
      <c r="S34" s="45"/>
      <c r="T34" s="44">
        <f>6%*T33</f>
        <v>3409.3641654000007</v>
      </c>
    </row>
    <row r="35" spans="2:21">
      <c r="B35" s="23"/>
      <c r="C35" s="46" t="s">
        <v>52</v>
      </c>
      <c r="D35" s="47">
        <f>'Modelo Planilha'!F38</f>
        <v>388183.59735400003</v>
      </c>
      <c r="E35" s="45"/>
      <c r="F35" s="56">
        <f>SUM(F33:F34)</f>
        <v>20244.017800000001</v>
      </c>
      <c r="G35" s="55"/>
      <c r="H35" s="56">
        <f>SUM(H33:H34)</f>
        <v>70666.634160000031</v>
      </c>
      <c r="I35" s="55"/>
      <c r="J35" s="56">
        <f>SUM(J33:J34)</f>
        <v>0</v>
      </c>
      <c r="K35" s="55"/>
      <c r="L35" s="56">
        <f>SUM(L33:L34)</f>
        <v>0</v>
      </c>
      <c r="M35" s="55"/>
      <c r="N35" s="56">
        <f>SUM(N33:N34)</f>
        <v>237040.84513860001</v>
      </c>
      <c r="O35" s="55"/>
      <c r="P35" s="56">
        <f>SUM(P33:P34)</f>
        <v>0</v>
      </c>
      <c r="Q35" s="55"/>
      <c r="R35" s="56">
        <f>SUM(R33:R34)</f>
        <v>0</v>
      </c>
      <c r="S35" s="55"/>
      <c r="T35" s="56">
        <f>SUM(T33:T34)</f>
        <v>60232.100255400015</v>
      </c>
    </row>
    <row r="36" spans="2:21">
      <c r="B36" s="48"/>
      <c r="C36" s="49" t="s">
        <v>72</v>
      </c>
      <c r="D36" s="47">
        <f>'Modelo Planilha'!F39</f>
        <v>88816.407074595205</v>
      </c>
      <c r="E36" s="50"/>
      <c r="F36" s="44">
        <f>0.2288*F35</f>
        <v>4631.83127264</v>
      </c>
      <c r="G36" s="50"/>
      <c r="H36" s="44">
        <f>0.2288*H35</f>
        <v>16168.525895808007</v>
      </c>
      <c r="I36" s="50"/>
      <c r="J36" s="44">
        <f>0.2288*J35</f>
        <v>0</v>
      </c>
      <c r="K36" s="50"/>
      <c r="L36" s="44">
        <f>0.2288*L35</f>
        <v>0</v>
      </c>
      <c r="M36" s="50"/>
      <c r="N36" s="44">
        <f>0.2288*N35</f>
        <v>54234.945367711684</v>
      </c>
      <c r="O36" s="50"/>
      <c r="P36" s="44">
        <f>0.2288*P35</f>
        <v>0</v>
      </c>
      <c r="Q36" s="50"/>
      <c r="R36" s="44">
        <f>0.2288*R35</f>
        <v>0</v>
      </c>
      <c r="S36" s="50"/>
      <c r="T36" s="44">
        <f>0.2288*T35</f>
        <v>13781.104538435524</v>
      </c>
    </row>
    <row r="37" spans="2:21">
      <c r="B37" s="51"/>
      <c r="C37" s="52" t="s">
        <v>54</v>
      </c>
      <c r="D37" s="53">
        <f>'Modelo Planilha'!F40</f>
        <v>477000.00442859525</v>
      </c>
      <c r="E37" s="57"/>
      <c r="F37" s="59">
        <f>SUM(F35:F36)</f>
        <v>24875.849072640001</v>
      </c>
      <c r="G37" s="57"/>
      <c r="H37" s="59">
        <f>SUM(H35:H36)</f>
        <v>86835.160055808039</v>
      </c>
      <c r="I37" s="57"/>
      <c r="J37" s="59">
        <f>SUM(J35:J36)</f>
        <v>0</v>
      </c>
      <c r="K37" s="57"/>
      <c r="L37" s="59">
        <f>SUM(L35:L36)</f>
        <v>0</v>
      </c>
      <c r="M37" s="57"/>
      <c r="N37" s="59">
        <f>SUM(N35:N36)</f>
        <v>291275.79050631169</v>
      </c>
      <c r="O37" s="57"/>
      <c r="P37" s="59">
        <f>SUM(P35:P36)</f>
        <v>0</v>
      </c>
      <c r="Q37" s="57"/>
      <c r="R37" s="59">
        <f>SUM(R35:R36)</f>
        <v>0</v>
      </c>
      <c r="S37" s="57"/>
      <c r="T37" s="59">
        <f>SUM(T35:T36)</f>
        <v>74013.204793835539</v>
      </c>
    </row>
    <row r="38" spans="2:21"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</row>
    <row r="39" spans="2:21" ht="25.5">
      <c r="B39" s="51"/>
      <c r="C39" s="52" t="s">
        <v>73</v>
      </c>
      <c r="D39" s="54">
        <v>1</v>
      </c>
      <c r="E39" s="57"/>
      <c r="F39" s="58">
        <f>F37/$D$37</f>
        <v>5.2150626502486343E-2</v>
      </c>
      <c r="G39" s="57"/>
      <c r="H39" s="58">
        <f>H37/$D$37</f>
        <v>0.18204435901385169</v>
      </c>
      <c r="I39" s="57"/>
      <c r="J39" s="58">
        <f>J37/$D$37</f>
        <v>0</v>
      </c>
      <c r="K39" s="57"/>
      <c r="L39" s="58">
        <f>L37/$D$37</f>
        <v>0</v>
      </c>
      <c r="M39" s="57"/>
      <c r="N39" s="58">
        <f>N37/$D$37</f>
        <v>0.61064106457448553</v>
      </c>
      <c r="O39" s="57"/>
      <c r="P39" s="58">
        <f>P37/$D$37</f>
        <v>0</v>
      </c>
      <c r="Q39" s="57"/>
      <c r="R39" s="58">
        <f>R37/$D$37</f>
        <v>0</v>
      </c>
      <c r="S39" s="57"/>
      <c r="T39" s="58">
        <f>T37/$D$37</f>
        <v>0.15516394990917654</v>
      </c>
      <c r="U39" s="83"/>
    </row>
    <row r="40" spans="2:21"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2:21"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</row>
    <row r="42" spans="2:21"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</row>
    <row r="43" spans="2:21"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</row>
    <row r="44" spans="2:21"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</row>
    <row r="45" spans="2:21"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</row>
    <row r="46" spans="2:21"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</row>
    <row r="47" spans="2:21"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</row>
    <row r="48" spans="2:21"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</row>
    <row r="49" spans="5:20"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</row>
    <row r="50" spans="5:20"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</row>
    <row r="51" spans="5:20"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</row>
    <row r="52" spans="5:20"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</row>
    <row r="53" spans="5:20"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</row>
    <row r="54" spans="5:20"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</row>
    <row r="55" spans="5:20"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</row>
    <row r="56" spans="5:20"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</row>
    <row r="57" spans="5:20"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</row>
    <row r="58" spans="5:20"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</row>
    <row r="59" spans="5:20"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</row>
    <row r="60" spans="5:20"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</row>
    <row r="61" spans="5:20"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</row>
    <row r="62" spans="5:20"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</row>
    <row r="63" spans="5:20"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</row>
    <row r="64" spans="5:20"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</row>
    <row r="65" spans="5:20"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</row>
    <row r="66" spans="5:20"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</row>
    <row r="67" spans="5:20"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</row>
    <row r="68" spans="5:20"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</row>
    <row r="69" spans="5:20"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</row>
    <row r="70" spans="5:20"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</row>
    <row r="71" spans="5:20"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</row>
    <row r="72" spans="5:20"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</row>
    <row r="73" spans="5:20"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</row>
    <row r="74" spans="5:20"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</row>
    <row r="75" spans="5:20"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5:20"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5:20"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5:20"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5:20"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</row>
    <row r="80" spans="5:20"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</row>
    <row r="81" spans="5:20"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</row>
    <row r="82" spans="5:20"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</row>
    <row r="83" spans="5:20"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</row>
    <row r="84" spans="5:20"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</row>
    <row r="85" spans="5:20"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</row>
    <row r="86" spans="5:20"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</row>
    <row r="87" spans="5:20"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</row>
    <row r="88" spans="5:20"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</row>
    <row r="89" spans="5:20"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</row>
    <row r="90" spans="5:20"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</row>
    <row r="91" spans="5:20"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</row>
    <row r="92" spans="5:20"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</row>
    <row r="93" spans="5:20"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</row>
    <row r="94" spans="5:20"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</row>
    <row r="95" spans="5:20"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</row>
    <row r="96" spans="5:20"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</row>
    <row r="97" spans="5:20"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</row>
    <row r="98" spans="5:20"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</row>
    <row r="99" spans="5:20"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</row>
    <row r="100" spans="5:20"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</row>
    <row r="101" spans="5:20"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</row>
    <row r="102" spans="5:20"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</row>
    <row r="103" spans="5:20"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</row>
    <row r="104" spans="5:20"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</row>
    <row r="105" spans="5:20"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</row>
    <row r="106" spans="5:20"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</row>
    <row r="107" spans="5:20"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</row>
    <row r="108" spans="5:20"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</row>
    <row r="109" spans="5:20"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</row>
    <row r="110" spans="5:20"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</row>
    <row r="111" spans="5:20"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</row>
    <row r="112" spans="5:20"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</row>
    <row r="113" spans="5:20"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</row>
    <row r="114" spans="5:20"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</row>
    <row r="115" spans="5:20"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</row>
    <row r="116" spans="5:20"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</row>
    <row r="117" spans="5:20"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</row>
    <row r="118" spans="5:20"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</row>
    <row r="119" spans="5:20"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</row>
    <row r="120" spans="5:20"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</row>
    <row r="121" spans="5:20"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</row>
    <row r="122" spans="5:20"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</row>
    <row r="123" spans="5:20"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</row>
    <row r="124" spans="5:20"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</row>
    <row r="125" spans="5:20"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</row>
    <row r="126" spans="5:20"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</row>
    <row r="127" spans="5:20"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</row>
    <row r="128" spans="5:20"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</row>
  </sheetData>
  <mergeCells count="9">
    <mergeCell ref="Q2:R2"/>
    <mergeCell ref="S2:T2"/>
    <mergeCell ref="B38:T38"/>
    <mergeCell ref="E2:F2"/>
    <mergeCell ref="G2:H2"/>
    <mergeCell ref="I2:J2"/>
    <mergeCell ref="K2:L2"/>
    <mergeCell ref="M2:N2"/>
    <mergeCell ref="O2:P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A8E9C-8E56-46A9-BE6F-68384D728E09}">
  <dimension ref="A1:O50"/>
  <sheetViews>
    <sheetView topLeftCell="A29" zoomScaleNormal="100" workbookViewId="0">
      <selection activeCell="B34" sqref="B34:K48"/>
    </sheetView>
  </sheetViews>
  <sheetFormatPr defaultRowHeight="15"/>
  <cols>
    <col min="3" max="3" width="31.85546875" customWidth="1"/>
    <col min="4" max="4" width="13.28515625" style="71" customWidth="1"/>
    <col min="5" max="5" width="13.7109375" customWidth="1"/>
    <col min="7" max="7" width="28.7109375" customWidth="1"/>
    <col min="12" max="12" width="11.7109375" customWidth="1"/>
    <col min="15" max="15" width="10.28515625" bestFit="1" customWidth="1"/>
  </cols>
  <sheetData>
    <row r="1" spans="1:14">
      <c r="A1" s="69"/>
      <c r="B1" s="69"/>
      <c r="C1" s="69"/>
      <c r="D1" s="70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ht="36">
      <c r="A2" s="69"/>
      <c r="B2" s="76" t="s">
        <v>74</v>
      </c>
      <c r="C2" s="76" t="s">
        <v>75</v>
      </c>
      <c r="D2" s="76" t="s">
        <v>76</v>
      </c>
      <c r="E2" s="76" t="s">
        <v>77</v>
      </c>
      <c r="F2" s="76" t="s">
        <v>78</v>
      </c>
      <c r="G2" s="76" t="s">
        <v>79</v>
      </c>
      <c r="H2" s="76" t="s">
        <v>80</v>
      </c>
      <c r="I2" s="76" t="s">
        <v>7</v>
      </c>
      <c r="J2" s="76" t="s">
        <v>81</v>
      </c>
      <c r="K2" s="76" t="s">
        <v>82</v>
      </c>
      <c r="L2" s="70"/>
      <c r="M2" s="69"/>
      <c r="N2" s="69"/>
    </row>
    <row r="3" spans="1:14">
      <c r="A3" s="69"/>
      <c r="B3" s="77" t="s">
        <v>83</v>
      </c>
      <c r="C3" s="77" t="s">
        <v>10</v>
      </c>
      <c r="D3" s="78"/>
      <c r="E3" s="78"/>
      <c r="F3" s="77"/>
      <c r="G3" s="77"/>
      <c r="H3" s="77"/>
      <c r="I3" s="77"/>
      <c r="J3" s="77"/>
      <c r="K3" s="79">
        <f>SUM(K4:K6)</f>
        <v>19098.128000000001</v>
      </c>
      <c r="L3" s="69"/>
      <c r="M3" s="69"/>
      <c r="N3" s="69"/>
    </row>
    <row r="4" spans="1:14" ht="24.75">
      <c r="A4" s="69"/>
      <c r="B4" s="74" t="s">
        <v>83</v>
      </c>
      <c r="C4" s="74"/>
      <c r="D4" s="73" t="s">
        <v>105</v>
      </c>
      <c r="E4" s="73" t="s">
        <v>144</v>
      </c>
      <c r="F4" s="74" t="s">
        <v>118</v>
      </c>
      <c r="G4" s="73" t="s">
        <v>122</v>
      </c>
      <c r="H4" s="74" t="s">
        <v>46</v>
      </c>
      <c r="I4" s="74">
        <v>20</v>
      </c>
      <c r="J4" s="75">
        <v>192.91399999999999</v>
      </c>
      <c r="K4" s="75">
        <f>J4*I4</f>
        <v>3858.2799999999997</v>
      </c>
      <c r="L4" s="69"/>
      <c r="M4" s="69"/>
      <c r="N4" s="69"/>
    </row>
    <row r="5" spans="1:14">
      <c r="A5" s="69"/>
      <c r="B5" s="74" t="s">
        <v>83</v>
      </c>
      <c r="C5" s="74"/>
      <c r="D5" s="73" t="s">
        <v>105</v>
      </c>
      <c r="E5" s="73" t="s">
        <v>144</v>
      </c>
      <c r="F5" s="74" t="s">
        <v>119</v>
      </c>
      <c r="G5" s="73" t="s">
        <v>123</v>
      </c>
      <c r="H5" s="74" t="s">
        <v>141</v>
      </c>
      <c r="I5" s="74">
        <v>200</v>
      </c>
      <c r="J5" s="75">
        <v>47.314399999999999</v>
      </c>
      <c r="K5" s="75">
        <f t="shared" ref="K5:K48" si="0">J5*I5</f>
        <v>9462.8799999999992</v>
      </c>
      <c r="L5" s="69"/>
      <c r="M5" s="69"/>
      <c r="N5" s="69"/>
    </row>
    <row r="6" spans="1:14">
      <c r="A6" s="69"/>
      <c r="B6" s="74" t="s">
        <v>83</v>
      </c>
      <c r="C6" s="74"/>
      <c r="D6" s="73" t="s">
        <v>105</v>
      </c>
      <c r="E6" s="73" t="s">
        <v>144</v>
      </c>
      <c r="F6" s="74" t="s">
        <v>120</v>
      </c>
      <c r="G6" s="73" t="s">
        <v>124</v>
      </c>
      <c r="H6" s="74" t="s">
        <v>141</v>
      </c>
      <c r="I6" s="74">
        <v>400</v>
      </c>
      <c r="J6" s="75">
        <v>14.44242</v>
      </c>
      <c r="K6" s="75">
        <f t="shared" si="0"/>
        <v>5776.9679999999998</v>
      </c>
      <c r="L6" s="69"/>
      <c r="M6" s="69"/>
      <c r="N6" s="69"/>
    </row>
    <row r="7" spans="1:14">
      <c r="A7" s="69"/>
      <c r="B7" s="77" t="s">
        <v>84</v>
      </c>
      <c r="C7" s="77" t="s">
        <v>12</v>
      </c>
      <c r="D7" s="78"/>
      <c r="E7" s="78"/>
      <c r="F7" s="77"/>
      <c r="G7" s="78"/>
      <c r="H7" s="77"/>
      <c r="I7" s="77"/>
      <c r="J7" s="79"/>
      <c r="K7" s="79">
        <f>SUM(K8:K9)</f>
        <v>26942.983760000003</v>
      </c>
      <c r="L7" s="69"/>
      <c r="M7" s="69"/>
      <c r="N7" s="69"/>
    </row>
    <row r="8" spans="1:14" ht="24.75">
      <c r="A8" s="69"/>
      <c r="B8" s="74" t="s">
        <v>84</v>
      </c>
      <c r="C8" s="74"/>
      <c r="D8" s="73" t="s">
        <v>146</v>
      </c>
      <c r="E8" s="73" t="s">
        <v>144</v>
      </c>
      <c r="F8" s="74" t="s">
        <v>108</v>
      </c>
      <c r="G8" s="73" t="s">
        <v>125</v>
      </c>
      <c r="H8" s="74" t="s">
        <v>40</v>
      </c>
      <c r="I8" s="74">
        <v>4408.8100000000004</v>
      </c>
      <c r="J8" s="75">
        <v>3.976</v>
      </c>
      <c r="K8" s="75">
        <f t="shared" si="0"/>
        <v>17529.42856</v>
      </c>
      <c r="L8" s="69"/>
      <c r="M8" s="69"/>
      <c r="N8" s="69"/>
    </row>
    <row r="9" spans="1:14" ht="24.75">
      <c r="A9" s="69"/>
      <c r="B9" s="74" t="s">
        <v>84</v>
      </c>
      <c r="C9" s="74"/>
      <c r="D9" s="73" t="s">
        <v>145</v>
      </c>
      <c r="E9" s="73" t="s">
        <v>144</v>
      </c>
      <c r="F9" s="74" t="s">
        <v>109</v>
      </c>
      <c r="G9" s="73" t="s">
        <v>126</v>
      </c>
      <c r="H9" s="74" t="s">
        <v>142</v>
      </c>
      <c r="I9" s="74">
        <v>16</v>
      </c>
      <c r="J9" s="75">
        <v>588.34720000000004</v>
      </c>
      <c r="K9" s="75">
        <f t="shared" si="0"/>
        <v>9413.5552000000007</v>
      </c>
      <c r="L9" s="69"/>
      <c r="M9" s="69"/>
      <c r="N9" s="69"/>
    </row>
    <row r="10" spans="1:14">
      <c r="A10" s="69"/>
      <c r="B10" s="77" t="s">
        <v>85</v>
      </c>
      <c r="C10" s="77" t="s">
        <v>13</v>
      </c>
      <c r="D10" s="78"/>
      <c r="E10" s="78"/>
      <c r="F10" s="77"/>
      <c r="G10" s="78"/>
      <c r="H10" s="77" t="s">
        <v>142</v>
      </c>
      <c r="I10" s="77"/>
      <c r="J10" s="79"/>
      <c r="K10" s="79">
        <f>SUM(K11:K12)</f>
        <v>35772.520000000004</v>
      </c>
      <c r="L10" s="69"/>
      <c r="M10" s="69"/>
      <c r="N10" s="69"/>
    </row>
    <row r="11" spans="1:14">
      <c r="A11" s="69"/>
      <c r="B11" s="74" t="s">
        <v>85</v>
      </c>
      <c r="C11" s="74"/>
      <c r="D11" s="73" t="s">
        <v>106</v>
      </c>
      <c r="E11" s="73" t="s">
        <v>121</v>
      </c>
      <c r="F11" s="74" t="s">
        <v>110</v>
      </c>
      <c r="G11" s="73" t="s">
        <v>127</v>
      </c>
      <c r="H11" s="74" t="s">
        <v>142</v>
      </c>
      <c r="I11" s="74">
        <v>1</v>
      </c>
      <c r="J11" s="75">
        <v>23730</v>
      </c>
      <c r="K11" s="75">
        <f>J11*I11</f>
        <v>23730</v>
      </c>
      <c r="L11" s="69"/>
      <c r="M11" s="69"/>
      <c r="N11" s="69"/>
    </row>
    <row r="12" spans="1:14" ht="24.75">
      <c r="A12" s="69"/>
      <c r="B12" s="74" t="s">
        <v>85</v>
      </c>
      <c r="C12" s="74"/>
      <c r="D12" s="73" t="s">
        <v>105</v>
      </c>
      <c r="E12" s="73" t="s">
        <v>144</v>
      </c>
      <c r="F12" s="74" t="s">
        <v>111</v>
      </c>
      <c r="G12" s="73" t="s">
        <v>128</v>
      </c>
      <c r="H12" s="74" t="s">
        <v>46</v>
      </c>
      <c r="I12" s="74">
        <v>50</v>
      </c>
      <c r="J12" s="75">
        <v>240.85040000000001</v>
      </c>
      <c r="K12" s="75">
        <f t="shared" si="0"/>
        <v>12042.52</v>
      </c>
      <c r="L12" s="69"/>
      <c r="M12" s="69"/>
      <c r="N12" s="69"/>
    </row>
    <row r="13" spans="1:14" ht="24.75">
      <c r="A13" s="69"/>
      <c r="B13" s="77" t="s">
        <v>86</v>
      </c>
      <c r="C13" s="78" t="s">
        <v>103</v>
      </c>
      <c r="D13" s="78"/>
      <c r="E13" s="78"/>
      <c r="F13" s="77"/>
      <c r="G13" s="78"/>
      <c r="H13" s="77" t="s">
        <v>142</v>
      </c>
      <c r="I13" s="77"/>
      <c r="J13" s="79"/>
      <c r="K13" s="79">
        <f>K14</f>
        <v>9925.1218896200007</v>
      </c>
      <c r="L13" s="69"/>
      <c r="M13" s="69"/>
      <c r="N13" s="69"/>
    </row>
    <row r="14" spans="1:14" ht="24.75">
      <c r="A14" s="69"/>
      <c r="B14" s="74" t="s">
        <v>86</v>
      </c>
      <c r="C14" s="74"/>
      <c r="D14" s="73" t="s">
        <v>107</v>
      </c>
      <c r="E14" s="73" t="s">
        <v>144</v>
      </c>
      <c r="F14" s="74"/>
      <c r="G14" s="73" t="s">
        <v>129</v>
      </c>
      <c r="H14" s="74" t="s">
        <v>40</v>
      </c>
      <c r="I14" s="74">
        <v>4408.8100000000004</v>
      </c>
      <c r="J14" s="75">
        <v>2.2512020000000001</v>
      </c>
      <c r="K14" s="75">
        <f t="shared" si="0"/>
        <v>9925.1218896200007</v>
      </c>
      <c r="L14" s="69"/>
      <c r="M14" s="69"/>
      <c r="N14" s="69"/>
    </row>
    <row r="15" spans="1:14" ht="24">
      <c r="A15" s="69"/>
      <c r="B15" s="77" t="s">
        <v>87</v>
      </c>
      <c r="C15" s="80" t="s">
        <v>15</v>
      </c>
      <c r="D15" s="78"/>
      <c r="E15" s="78"/>
      <c r="F15" s="77"/>
      <c r="G15" s="78"/>
      <c r="H15" s="77" t="s">
        <v>142</v>
      </c>
      <c r="I15" s="77"/>
      <c r="J15" s="79"/>
      <c r="K15" s="79">
        <f>SUM(K16,K17)</f>
        <v>26450.664799999999</v>
      </c>
      <c r="L15" s="69"/>
      <c r="M15" s="69"/>
      <c r="N15" s="69"/>
    </row>
    <row r="16" spans="1:14" ht="24.75">
      <c r="A16" s="69"/>
      <c r="B16" s="74" t="s">
        <v>87</v>
      </c>
      <c r="C16" s="74"/>
      <c r="D16" s="73" t="s">
        <v>106</v>
      </c>
      <c r="E16" s="73" t="s">
        <v>121</v>
      </c>
      <c r="F16" s="74" t="s">
        <v>112</v>
      </c>
      <c r="G16" s="73" t="s">
        <v>130</v>
      </c>
      <c r="H16" s="74" t="s">
        <v>142</v>
      </c>
      <c r="I16" s="74">
        <v>1</v>
      </c>
      <c r="J16" s="75">
        <v>14560</v>
      </c>
      <c r="K16" s="75">
        <f t="shared" si="0"/>
        <v>14560</v>
      </c>
      <c r="L16" s="69"/>
      <c r="M16" s="69"/>
      <c r="N16" s="69"/>
    </row>
    <row r="17" spans="1:14" ht="24.75">
      <c r="A17" s="69"/>
      <c r="B17" s="74" t="s">
        <v>87</v>
      </c>
      <c r="C17" s="74"/>
      <c r="D17" s="73" t="s">
        <v>106</v>
      </c>
      <c r="E17" s="73" t="s">
        <v>121</v>
      </c>
      <c r="F17" s="74" t="s">
        <v>113</v>
      </c>
      <c r="G17" s="73" t="s">
        <v>131</v>
      </c>
      <c r="H17" s="74" t="s">
        <v>142</v>
      </c>
      <c r="I17" s="74">
        <v>1</v>
      </c>
      <c r="J17" s="75">
        <v>11890.6648</v>
      </c>
      <c r="K17" s="75">
        <f t="shared" si="0"/>
        <v>11890.6648</v>
      </c>
      <c r="L17" s="69"/>
      <c r="M17" s="69"/>
      <c r="N17" s="69"/>
    </row>
    <row r="18" spans="1:14">
      <c r="A18" s="69"/>
      <c r="B18" s="77" t="s">
        <v>88</v>
      </c>
      <c r="C18" s="80" t="s">
        <v>16</v>
      </c>
      <c r="D18" s="78"/>
      <c r="E18" s="78"/>
      <c r="F18" s="77"/>
      <c r="G18" s="78"/>
      <c r="H18" s="77" t="s">
        <v>142</v>
      </c>
      <c r="I18" s="77"/>
      <c r="J18" s="79"/>
      <c r="K18" s="79">
        <f>K19</f>
        <v>14336</v>
      </c>
      <c r="L18" s="69"/>
      <c r="M18" s="69"/>
      <c r="N18" s="69"/>
    </row>
    <row r="19" spans="1:14">
      <c r="A19" s="69"/>
      <c r="B19" s="74" t="s">
        <v>88</v>
      </c>
      <c r="C19" s="74"/>
      <c r="D19" s="73" t="s">
        <v>106</v>
      </c>
      <c r="E19" s="73" t="s">
        <v>121</v>
      </c>
      <c r="F19" s="74" t="s">
        <v>114</v>
      </c>
      <c r="G19" s="73" t="s">
        <v>132</v>
      </c>
      <c r="H19" s="74" t="s">
        <v>142</v>
      </c>
      <c r="I19" s="74">
        <v>1</v>
      </c>
      <c r="J19" s="75">
        <v>14336</v>
      </c>
      <c r="K19" s="75">
        <f t="shared" si="0"/>
        <v>14336</v>
      </c>
      <c r="L19" s="69"/>
      <c r="M19" s="69"/>
      <c r="N19" s="69"/>
    </row>
    <row r="20" spans="1:14" ht="24">
      <c r="A20" s="69"/>
      <c r="B20" s="77" t="s">
        <v>89</v>
      </c>
      <c r="C20" s="80" t="s">
        <v>17</v>
      </c>
      <c r="D20" s="78"/>
      <c r="E20" s="78"/>
      <c r="F20" s="77"/>
      <c r="G20" s="78"/>
      <c r="H20" s="77" t="s">
        <v>142</v>
      </c>
      <c r="I20" s="77"/>
      <c r="J20" s="79"/>
      <c r="K20" s="79">
        <f>K21</f>
        <v>15092</v>
      </c>
      <c r="L20" s="69"/>
      <c r="M20" s="69"/>
      <c r="N20" s="69"/>
    </row>
    <row r="21" spans="1:14">
      <c r="A21" s="69"/>
      <c r="B21" s="74" t="s">
        <v>89</v>
      </c>
      <c r="C21" s="74"/>
      <c r="D21" s="73" t="s">
        <v>106</v>
      </c>
      <c r="E21" s="73" t="s">
        <v>121</v>
      </c>
      <c r="F21" s="74" t="s">
        <v>115</v>
      </c>
      <c r="G21" s="73" t="s">
        <v>133</v>
      </c>
      <c r="H21" s="74" t="s">
        <v>142</v>
      </c>
      <c r="I21" s="74">
        <v>1</v>
      </c>
      <c r="J21" s="75">
        <v>15092</v>
      </c>
      <c r="K21" s="75">
        <f t="shared" si="0"/>
        <v>15092</v>
      </c>
      <c r="L21" s="69"/>
      <c r="M21" s="69"/>
      <c r="N21" s="69"/>
    </row>
    <row r="22" spans="1:14" ht="24">
      <c r="A22" s="69"/>
      <c r="B22" s="77" t="s">
        <v>90</v>
      </c>
      <c r="C22" s="80" t="s">
        <v>18</v>
      </c>
      <c r="D22" s="78"/>
      <c r="E22" s="78"/>
      <c r="F22" s="77"/>
      <c r="G22" s="78"/>
      <c r="H22" s="77" t="s">
        <v>142</v>
      </c>
      <c r="I22" s="77"/>
      <c r="J22" s="79"/>
      <c r="K22" s="79">
        <f>K23</f>
        <v>24108</v>
      </c>
      <c r="L22" s="69"/>
      <c r="M22" s="69"/>
      <c r="N22" s="69"/>
    </row>
    <row r="23" spans="1:14" ht="24.75">
      <c r="A23" s="69"/>
      <c r="B23" s="74" t="s">
        <v>90</v>
      </c>
      <c r="C23" s="74"/>
      <c r="D23" s="73" t="s">
        <v>106</v>
      </c>
      <c r="E23" s="73" t="s">
        <v>121</v>
      </c>
      <c r="F23" s="74" t="s">
        <v>116</v>
      </c>
      <c r="G23" s="73" t="s">
        <v>18</v>
      </c>
      <c r="H23" s="74" t="s">
        <v>142</v>
      </c>
      <c r="I23" s="74">
        <v>1</v>
      </c>
      <c r="J23" s="75">
        <v>24108</v>
      </c>
      <c r="K23" s="75">
        <f t="shared" si="0"/>
        <v>24108</v>
      </c>
      <c r="L23" s="69"/>
      <c r="M23" s="69"/>
      <c r="N23" s="69"/>
    </row>
    <row r="24" spans="1:14" ht="24">
      <c r="A24" s="69"/>
      <c r="B24" s="77" t="s">
        <v>91</v>
      </c>
      <c r="C24" s="80" t="s">
        <v>23</v>
      </c>
      <c r="D24" s="78"/>
      <c r="E24" s="78"/>
      <c r="F24" s="77"/>
      <c r="G24" s="78"/>
      <c r="H24" s="77" t="s">
        <v>142</v>
      </c>
      <c r="I24" s="77"/>
      <c r="J24" s="79"/>
      <c r="K24" s="79">
        <f>K25</f>
        <v>36235.749270209999</v>
      </c>
      <c r="L24" s="69"/>
      <c r="M24" s="69"/>
      <c r="N24" s="69"/>
    </row>
    <row r="25" spans="1:14" ht="36.75">
      <c r="A25" s="69"/>
      <c r="B25" s="74" t="s">
        <v>91</v>
      </c>
      <c r="C25" s="74"/>
      <c r="D25" s="73" t="s">
        <v>107</v>
      </c>
      <c r="E25" s="73" t="s">
        <v>144</v>
      </c>
      <c r="F25" s="74"/>
      <c r="G25" s="73" t="s">
        <v>23</v>
      </c>
      <c r="H25" s="74" t="s">
        <v>40</v>
      </c>
      <c r="I25" s="74">
        <v>4408.8100000000004</v>
      </c>
      <c r="J25" s="75">
        <v>8.2189409999999992</v>
      </c>
      <c r="K25" s="75">
        <f t="shared" si="0"/>
        <v>36235.749270209999</v>
      </c>
      <c r="L25" s="69"/>
      <c r="M25" s="69"/>
      <c r="N25" s="69"/>
    </row>
    <row r="26" spans="1:14" ht="24">
      <c r="A26" s="69"/>
      <c r="B26" s="77" t="s">
        <v>92</v>
      </c>
      <c r="C26" s="80" t="s">
        <v>24</v>
      </c>
      <c r="D26" s="78"/>
      <c r="E26" s="78"/>
      <c r="F26" s="77"/>
      <c r="G26" s="78"/>
      <c r="H26" s="77" t="s">
        <v>142</v>
      </c>
      <c r="I26" s="77"/>
      <c r="J26" s="79"/>
      <c r="K26" s="79">
        <f>K27</f>
        <v>25849.734792000003</v>
      </c>
      <c r="L26" s="69"/>
      <c r="M26" s="69"/>
      <c r="N26" s="69"/>
    </row>
    <row r="27" spans="1:14">
      <c r="A27" s="69"/>
      <c r="B27" s="74" t="s">
        <v>92</v>
      </c>
      <c r="C27" s="74"/>
      <c r="D27" s="73" t="s">
        <v>107</v>
      </c>
      <c r="E27" s="73" t="s">
        <v>144</v>
      </c>
      <c r="F27" s="74"/>
      <c r="G27" s="73" t="s">
        <v>134</v>
      </c>
      <c r="H27" s="74" t="s">
        <v>40</v>
      </c>
      <c r="I27" s="74">
        <v>4408.8100000000004</v>
      </c>
      <c r="J27" s="75">
        <v>5.8632</v>
      </c>
      <c r="K27" s="75">
        <f t="shared" si="0"/>
        <v>25849.734792000003</v>
      </c>
      <c r="L27" s="69"/>
      <c r="M27" s="69"/>
      <c r="N27" s="69"/>
    </row>
    <row r="28" spans="1:14" ht="24">
      <c r="A28" s="69"/>
      <c r="B28" s="77" t="s">
        <v>93</v>
      </c>
      <c r="C28" s="80" t="s">
        <v>25</v>
      </c>
      <c r="D28" s="78"/>
      <c r="E28" s="78"/>
      <c r="F28" s="77"/>
      <c r="G28" s="78"/>
      <c r="H28" s="77" t="s">
        <v>142</v>
      </c>
      <c r="I28" s="77"/>
      <c r="J28" s="79"/>
      <c r="K28" s="79">
        <f>K29</f>
        <v>6030.6959999999999</v>
      </c>
      <c r="L28" s="69"/>
      <c r="M28" s="69"/>
      <c r="N28" s="69"/>
    </row>
    <row r="29" spans="1:14" ht="24.75">
      <c r="A29" s="69"/>
      <c r="B29" s="74" t="s">
        <v>93</v>
      </c>
      <c r="C29" s="74"/>
      <c r="D29" s="73" t="s">
        <v>145</v>
      </c>
      <c r="E29" s="73" t="s">
        <v>144</v>
      </c>
      <c r="F29" s="74" t="s">
        <v>117</v>
      </c>
      <c r="G29" s="73" t="s">
        <v>25</v>
      </c>
      <c r="H29" s="74" t="s">
        <v>46</v>
      </c>
      <c r="I29" s="74">
        <v>10</v>
      </c>
      <c r="J29" s="75">
        <v>603.06960000000004</v>
      </c>
      <c r="K29" s="75">
        <f t="shared" si="0"/>
        <v>6030.6959999999999</v>
      </c>
      <c r="L29" s="69"/>
      <c r="M29" s="69"/>
      <c r="N29" s="69"/>
    </row>
    <row r="30" spans="1:14" ht="24">
      <c r="A30" s="69"/>
      <c r="B30" s="77" t="s">
        <v>94</v>
      </c>
      <c r="C30" s="81" t="s">
        <v>26</v>
      </c>
      <c r="D30" s="78"/>
      <c r="E30" s="78"/>
      <c r="F30" s="77"/>
      <c r="G30" s="78"/>
      <c r="H30" s="77" t="s">
        <v>142</v>
      </c>
      <c r="I30" s="77"/>
      <c r="J30" s="79"/>
      <c r="K30" s="79">
        <f>K31</f>
        <v>12937.212064000001</v>
      </c>
      <c r="L30" s="69"/>
      <c r="M30" s="69"/>
      <c r="N30" s="69"/>
    </row>
    <row r="31" spans="1:14" ht="24.75">
      <c r="A31" s="69"/>
      <c r="B31" s="74" t="s">
        <v>94</v>
      </c>
      <c r="C31" s="74"/>
      <c r="D31" s="73" t="s">
        <v>107</v>
      </c>
      <c r="E31" s="73" t="s">
        <v>144</v>
      </c>
      <c r="F31" s="74"/>
      <c r="G31" s="73" t="s">
        <v>135</v>
      </c>
      <c r="H31" s="74" t="s">
        <v>40</v>
      </c>
      <c r="I31" s="74">
        <v>4408.8100000000004</v>
      </c>
      <c r="J31" s="75">
        <v>2.9344000000000001</v>
      </c>
      <c r="K31" s="75">
        <f t="shared" si="0"/>
        <v>12937.212064000001</v>
      </c>
      <c r="L31" s="69"/>
      <c r="M31" s="69"/>
      <c r="N31" s="69"/>
    </row>
    <row r="32" spans="1:14" ht="24">
      <c r="A32" s="69"/>
      <c r="B32" s="77" t="s">
        <v>95</v>
      </c>
      <c r="C32" s="82" t="s">
        <v>27</v>
      </c>
      <c r="D32" s="78"/>
      <c r="E32" s="78"/>
      <c r="F32" s="77"/>
      <c r="G32" s="78"/>
      <c r="H32" s="77" t="s">
        <v>142</v>
      </c>
      <c r="I32" s="77"/>
      <c r="J32" s="79"/>
      <c r="K32" s="79">
        <f>K33</f>
        <v>6394.5380240000004</v>
      </c>
      <c r="L32" s="69"/>
      <c r="M32" s="69"/>
      <c r="N32" s="69"/>
    </row>
    <row r="33" spans="1:14">
      <c r="A33" s="69"/>
      <c r="B33" s="74" t="s">
        <v>95</v>
      </c>
      <c r="C33" s="74"/>
      <c r="D33" s="73" t="s">
        <v>107</v>
      </c>
      <c r="E33" s="73" t="s">
        <v>144</v>
      </c>
      <c r="F33" s="74"/>
      <c r="G33" s="73" t="s">
        <v>136</v>
      </c>
      <c r="H33" s="74" t="s">
        <v>40</v>
      </c>
      <c r="I33" s="74">
        <v>4408.8100000000004</v>
      </c>
      <c r="J33" s="75">
        <v>1.4503999999999999</v>
      </c>
      <c r="K33" s="75">
        <f t="shared" si="0"/>
        <v>6394.5380240000004</v>
      </c>
      <c r="L33" s="69"/>
      <c r="M33" s="69"/>
      <c r="N33" s="69"/>
    </row>
    <row r="34" spans="1:14" ht="36">
      <c r="A34" s="69"/>
      <c r="B34" s="77" t="s">
        <v>96</v>
      </c>
      <c r="C34" s="82" t="s">
        <v>28</v>
      </c>
      <c r="D34" s="78"/>
      <c r="E34" s="78"/>
      <c r="F34" s="77"/>
      <c r="G34" s="78"/>
      <c r="H34" s="77" t="s">
        <v>142</v>
      </c>
      <c r="I34" s="77"/>
      <c r="J34" s="79"/>
      <c r="K34" s="79">
        <f>K35</f>
        <v>6394.5380240000004</v>
      </c>
      <c r="L34" s="69"/>
      <c r="M34" s="69"/>
      <c r="N34" s="69"/>
    </row>
    <row r="35" spans="1:14">
      <c r="A35" s="69"/>
      <c r="B35" s="74" t="s">
        <v>96</v>
      </c>
      <c r="C35" s="74"/>
      <c r="D35" s="73" t="s">
        <v>107</v>
      </c>
      <c r="E35" s="73" t="s">
        <v>144</v>
      </c>
      <c r="F35" s="74"/>
      <c r="G35" s="73" t="s">
        <v>136</v>
      </c>
      <c r="H35" s="74" t="s">
        <v>40</v>
      </c>
      <c r="I35" s="74">
        <v>4408.8100000000004</v>
      </c>
      <c r="J35" s="75">
        <v>1.4503999999999999</v>
      </c>
      <c r="K35" s="75">
        <f t="shared" si="0"/>
        <v>6394.5380240000004</v>
      </c>
      <c r="L35" s="69"/>
      <c r="M35" s="69"/>
      <c r="N35" s="69"/>
    </row>
    <row r="36" spans="1:14" ht="24">
      <c r="A36" s="69"/>
      <c r="B36" s="77" t="s">
        <v>97</v>
      </c>
      <c r="C36" s="80" t="s">
        <v>29</v>
      </c>
      <c r="D36" s="78"/>
      <c r="E36" s="78"/>
      <c r="F36" s="77"/>
      <c r="G36" s="78"/>
      <c r="H36" s="77" t="s">
        <v>142</v>
      </c>
      <c r="I36" s="77"/>
      <c r="J36" s="79"/>
      <c r="K36" s="79">
        <f>K37</f>
        <v>11961.975153439998</v>
      </c>
      <c r="L36" s="69"/>
      <c r="M36" s="69"/>
      <c r="N36" s="69"/>
    </row>
    <row r="37" spans="1:14" ht="24.75">
      <c r="A37" s="69"/>
      <c r="B37" s="74" t="s">
        <v>97</v>
      </c>
      <c r="C37" s="74"/>
      <c r="D37" s="73" t="s">
        <v>107</v>
      </c>
      <c r="E37" s="73" t="s">
        <v>144</v>
      </c>
      <c r="F37" s="74"/>
      <c r="G37" s="73" t="s">
        <v>29</v>
      </c>
      <c r="H37" s="74" t="s">
        <v>40</v>
      </c>
      <c r="I37" s="74">
        <v>2204.41</v>
      </c>
      <c r="J37" s="75">
        <v>5.4263839999999997</v>
      </c>
      <c r="K37" s="75">
        <f t="shared" si="0"/>
        <v>11961.975153439998</v>
      </c>
      <c r="L37" s="69"/>
      <c r="M37" s="69"/>
      <c r="N37" s="69"/>
    </row>
    <row r="38" spans="1:14" ht="36">
      <c r="A38" s="69"/>
      <c r="B38" s="77" t="s">
        <v>98</v>
      </c>
      <c r="C38" s="82" t="s">
        <v>30</v>
      </c>
      <c r="D38" s="78"/>
      <c r="E38" s="78"/>
      <c r="F38" s="77"/>
      <c r="G38" s="78"/>
      <c r="H38" s="77" t="s">
        <v>142</v>
      </c>
      <c r="I38" s="77"/>
      <c r="J38" s="79"/>
      <c r="K38" s="79">
        <f>K39</f>
        <v>6567.3633760000012</v>
      </c>
      <c r="L38" s="69"/>
      <c r="M38" s="69"/>
      <c r="N38" s="69"/>
    </row>
    <row r="39" spans="1:14" ht="24.75">
      <c r="A39" s="69"/>
      <c r="B39" s="74" t="s">
        <v>98</v>
      </c>
      <c r="C39" s="74"/>
      <c r="D39" s="73" t="s">
        <v>107</v>
      </c>
      <c r="E39" s="73" t="s">
        <v>144</v>
      </c>
      <c r="F39" s="74"/>
      <c r="G39" s="73" t="s">
        <v>137</v>
      </c>
      <c r="H39" s="74" t="s">
        <v>40</v>
      </c>
      <c r="I39" s="74">
        <v>4408.8100000000004</v>
      </c>
      <c r="J39" s="75">
        <v>1.4896</v>
      </c>
      <c r="K39" s="75">
        <f t="shared" si="0"/>
        <v>6567.3633760000012</v>
      </c>
      <c r="L39" s="69"/>
      <c r="M39" s="69"/>
      <c r="N39" s="69"/>
    </row>
    <row r="40" spans="1:14" ht="24">
      <c r="A40" s="69"/>
      <c r="B40" s="77" t="s">
        <v>99</v>
      </c>
      <c r="C40" s="82" t="s">
        <v>31</v>
      </c>
      <c r="D40" s="78"/>
      <c r="E40" s="78"/>
      <c r="F40" s="77"/>
      <c r="G40" s="78"/>
      <c r="H40" s="77" t="s">
        <v>142</v>
      </c>
      <c r="I40" s="77"/>
      <c r="J40" s="79"/>
      <c r="K40" s="79">
        <f>K41</f>
        <v>10443.589128</v>
      </c>
      <c r="L40" s="69"/>
      <c r="M40" s="69"/>
      <c r="N40" s="69"/>
    </row>
    <row r="41" spans="1:14" ht="24.75">
      <c r="A41" s="69"/>
      <c r="B41" s="74" t="s">
        <v>99</v>
      </c>
      <c r="C41" s="74"/>
      <c r="D41" s="73" t="s">
        <v>107</v>
      </c>
      <c r="E41" s="73" t="s">
        <v>144</v>
      </c>
      <c r="F41" s="74"/>
      <c r="G41" s="73" t="s">
        <v>138</v>
      </c>
      <c r="H41" s="74" t="s">
        <v>40</v>
      </c>
      <c r="I41" s="74">
        <v>4408.8100000000004</v>
      </c>
      <c r="J41" s="75">
        <v>2.3687999999999998</v>
      </c>
      <c r="K41" s="75">
        <f t="shared" si="0"/>
        <v>10443.589128</v>
      </c>
      <c r="L41" s="69"/>
      <c r="M41" s="69"/>
      <c r="N41" s="69"/>
    </row>
    <row r="42" spans="1:14" ht="24">
      <c r="A42" s="69"/>
      <c r="B42" s="77" t="s">
        <v>100</v>
      </c>
      <c r="C42" s="82" t="s">
        <v>32</v>
      </c>
      <c r="D42" s="78"/>
      <c r="E42" s="78"/>
      <c r="F42" s="77"/>
      <c r="G42" s="78"/>
      <c r="H42" s="77" t="s">
        <v>142</v>
      </c>
      <c r="I42" s="77"/>
      <c r="J42" s="79"/>
      <c r="K42" s="79">
        <f>K43</f>
        <v>2897.72</v>
      </c>
      <c r="L42" s="69"/>
      <c r="M42" s="69"/>
      <c r="N42" s="69"/>
    </row>
    <row r="43" spans="1:14" ht="24.75">
      <c r="A43" s="69"/>
      <c r="B43" s="74" t="s">
        <v>100</v>
      </c>
      <c r="C43" s="74"/>
      <c r="D43" s="73" t="s">
        <v>145</v>
      </c>
      <c r="E43" s="73" t="s">
        <v>144</v>
      </c>
      <c r="F43" s="74"/>
      <c r="G43" s="73" t="s">
        <v>32</v>
      </c>
      <c r="H43" s="74" t="s">
        <v>46</v>
      </c>
      <c r="I43" s="74">
        <v>5</v>
      </c>
      <c r="J43" s="75">
        <v>579.54399999999998</v>
      </c>
      <c r="K43" s="75">
        <f t="shared" si="0"/>
        <v>2897.72</v>
      </c>
      <c r="L43" s="69"/>
      <c r="M43" s="69"/>
      <c r="N43" s="69"/>
    </row>
    <row r="44" spans="1:14">
      <c r="A44" s="69"/>
      <c r="B44" s="77" t="s">
        <v>101</v>
      </c>
      <c r="C44" s="82" t="s">
        <v>33</v>
      </c>
      <c r="D44" s="78"/>
      <c r="E44" s="78"/>
      <c r="F44" s="77"/>
      <c r="G44" s="78"/>
      <c r="H44" s="77" t="s">
        <v>142</v>
      </c>
      <c r="I44" s="77"/>
      <c r="J44" s="79"/>
      <c r="K44" s="79">
        <f>K45</f>
        <v>12796</v>
      </c>
      <c r="L44" s="69"/>
      <c r="M44" s="69"/>
      <c r="N44" s="69"/>
    </row>
    <row r="45" spans="1:14">
      <c r="A45" s="69"/>
      <c r="B45" s="74" t="s">
        <v>101</v>
      </c>
      <c r="C45" s="74"/>
      <c r="D45" s="73" t="s">
        <v>106</v>
      </c>
      <c r="E45" s="73" t="s">
        <v>121</v>
      </c>
      <c r="F45" s="74"/>
      <c r="G45" s="73" t="s">
        <v>33</v>
      </c>
      <c r="H45" s="74" t="s">
        <v>142</v>
      </c>
      <c r="I45" s="74">
        <v>1</v>
      </c>
      <c r="J45" s="75">
        <v>12796</v>
      </c>
      <c r="K45" s="75">
        <f t="shared" si="0"/>
        <v>12796</v>
      </c>
      <c r="L45" s="69"/>
      <c r="M45" s="69"/>
      <c r="N45" s="69"/>
    </row>
    <row r="46" spans="1:14">
      <c r="A46" s="69"/>
      <c r="B46" s="77" t="s">
        <v>102</v>
      </c>
      <c r="C46" s="77" t="s">
        <v>104</v>
      </c>
      <c r="D46" s="78"/>
      <c r="E46" s="78"/>
      <c r="F46" s="77"/>
      <c r="G46" s="78"/>
      <c r="H46" s="77" t="s">
        <v>142</v>
      </c>
      <c r="I46" s="77"/>
      <c r="J46" s="79"/>
      <c r="K46" s="79">
        <f>SUM(K47:K48)</f>
        <v>20541.527552000003</v>
      </c>
      <c r="L46" s="69"/>
      <c r="M46" s="69"/>
      <c r="N46" s="69"/>
    </row>
    <row r="47" spans="1:14" ht="36.75">
      <c r="A47" s="69"/>
      <c r="B47" s="74" t="s">
        <v>102</v>
      </c>
      <c r="C47" s="74"/>
      <c r="D47" s="73" t="s">
        <v>145</v>
      </c>
      <c r="E47" s="73" t="s">
        <v>144</v>
      </c>
      <c r="F47" s="74"/>
      <c r="G47" s="73" t="s">
        <v>140</v>
      </c>
      <c r="H47" s="74" t="s">
        <v>143</v>
      </c>
      <c r="I47" s="74">
        <v>13226.43</v>
      </c>
      <c r="J47" s="75">
        <v>1.1648000000000001</v>
      </c>
      <c r="K47" s="75">
        <f t="shared" si="0"/>
        <v>15406.145664000001</v>
      </c>
      <c r="L47" s="69"/>
      <c r="M47" s="69"/>
      <c r="N47" s="69"/>
    </row>
    <row r="48" spans="1:14" ht="36.75">
      <c r="A48" s="69"/>
      <c r="B48" s="74" t="s">
        <v>102</v>
      </c>
      <c r="C48" s="74"/>
      <c r="D48" s="73" t="s">
        <v>145</v>
      </c>
      <c r="E48" s="73" t="s">
        <v>144</v>
      </c>
      <c r="F48" s="74"/>
      <c r="G48" s="73" t="s">
        <v>139</v>
      </c>
      <c r="H48" s="74" t="s">
        <v>143</v>
      </c>
      <c r="I48" s="74">
        <v>4408.8100000000004</v>
      </c>
      <c r="J48" s="75">
        <v>1.1648000000000001</v>
      </c>
      <c r="K48" s="75">
        <f t="shared" si="0"/>
        <v>5135.3818880000008</v>
      </c>
      <c r="L48" s="69"/>
      <c r="M48" s="69"/>
      <c r="N48" s="69"/>
    </row>
    <row r="49" spans="1:15">
      <c r="A49" s="69"/>
      <c r="B49" s="69"/>
      <c r="C49" s="69"/>
      <c r="D49" s="70"/>
      <c r="E49" s="69"/>
      <c r="F49" s="69"/>
      <c r="G49" s="69"/>
      <c r="H49" s="69"/>
      <c r="I49" s="69"/>
      <c r="J49" s="69"/>
      <c r="L49" s="69"/>
      <c r="M49" s="69"/>
      <c r="N49" s="69"/>
      <c r="O49" s="72"/>
    </row>
    <row r="50" spans="1:15">
      <c r="A50" s="69"/>
      <c r="B50" s="69"/>
      <c r="C50" s="69"/>
      <c r="D50" s="70"/>
      <c r="E50" s="69"/>
      <c r="F50" s="69"/>
      <c r="G50" s="69"/>
      <c r="H50" s="69"/>
      <c r="I50" s="69"/>
      <c r="J50" s="69"/>
      <c r="K50" s="69"/>
      <c r="L50" s="69"/>
      <c r="M50" s="69"/>
      <c r="N50" s="69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Modelo Planilha</vt:lpstr>
      <vt:lpstr>Cronograma</vt:lpstr>
      <vt:lpstr>CPU</vt:lpstr>
      <vt:lpstr>'Modelo Planilha'!Area_de_impressao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cp:keywords/>
  <dc:description/>
  <cp:lastModifiedBy>Usuario</cp:lastModifiedBy>
  <cp:revision/>
  <dcterms:created xsi:type="dcterms:W3CDTF">2018-02-19T19:50:40Z</dcterms:created>
  <dcterms:modified xsi:type="dcterms:W3CDTF">2022-03-10T18:33:06Z</dcterms:modified>
  <cp:category/>
  <cp:contentStatus/>
</cp:coreProperties>
</file>